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2995" windowHeight="9525"/>
  </bookViews>
  <sheets>
    <sheet name=" Целеви нива" sheetId="1" r:id="rId1"/>
  </sheets>
  <externalReferences>
    <externalReference r:id="rId2"/>
    <externalReference r:id="rId3"/>
    <externalReference r:id="rId4"/>
  </externalReferences>
  <definedNames>
    <definedName name="_xlnm.Print_Area" localSheetId="0">' Целеви нива'!$A$1:$N$162</definedName>
    <definedName name="_xlnm.Print_Titles" localSheetId="0">' Целеви нива'!$1:$3</definedName>
    <definedName name="Амортизации" hidden="1">[1]Инвестиции!$A$43:$IV$43</definedName>
    <definedName name="Амортизации_първа_год" hidden="1">[1]Инвестиции!$E$40</definedName>
    <definedName name="Брутна_печалба" localSheetId="0">#REF!</definedName>
    <definedName name="Брутна_печалба">#REF!</definedName>
    <definedName name="Вземания_по_ДДС" localSheetId="0">#REF!</definedName>
    <definedName name="Вземания_по_ДДС">#REF!</definedName>
    <definedName name="Вземания_по_получени_през_периода_съучастия" hidden="1">'[1]Собствен капитал'!$A$7:$IV$7</definedName>
    <definedName name="Внесен_ДДС" localSheetId="0">#REF!</definedName>
    <definedName name="Внесен_ДДС">#REF!</definedName>
    <definedName name="ВС_1" localSheetId="0">#REF!</definedName>
    <definedName name="ВС_1">#REF!</definedName>
    <definedName name="ВС_2" localSheetId="0">#REF!</definedName>
    <definedName name="ВС_2">#REF!</definedName>
    <definedName name="ВС_3" localSheetId="0">#REF!</definedName>
    <definedName name="ВС_3">#REF!</definedName>
    <definedName name="ВС_4" localSheetId="0">#REF!</definedName>
    <definedName name="ВС_4">#REF!</definedName>
    <definedName name="ВС_5" localSheetId="0">#REF!</definedName>
    <definedName name="ВС_5">#REF!</definedName>
    <definedName name="Всичко_инвестиции" localSheetId="0">'[2]10. Инвестиции'!#REF!</definedName>
    <definedName name="Всичко_инвестиции">'[3]10. Инвестиции'!#REF!</definedName>
    <definedName name="Външни_услуги" localSheetId="0">#REF!</definedName>
    <definedName name="Външни_услуги">#REF!</definedName>
    <definedName name="Данъци" localSheetId="0">#REF!</definedName>
    <definedName name="Данъци">#REF!</definedName>
    <definedName name="Данъчен_период" localSheetId="0">#REF!</definedName>
    <definedName name="Данъчен_период">#REF!</definedName>
    <definedName name="Дни_на_оборот_на_запасите" localSheetId="0">#REF!</definedName>
    <definedName name="Дни_на_оборот_на_запасите">#REF!</definedName>
    <definedName name="Дял_на_продажбите_на_кредит" localSheetId="0">#REF!</definedName>
    <definedName name="Дял_на_продажбите_на_кредит">#REF!</definedName>
    <definedName name="Електроенергия" hidden="1">[1]Себестойност!$A$124:$IV$124</definedName>
    <definedName name="Задължения_по_ДДС" localSheetId="0">#REF!</definedName>
    <definedName name="Задължения_по_ДДС">#REF!</definedName>
    <definedName name="Зона_1" localSheetId="0">#REF!</definedName>
    <definedName name="Зона_1">#REF!</definedName>
    <definedName name="Зона_2" localSheetId="0">#REF!</definedName>
    <definedName name="Зона_2">#REF!</definedName>
    <definedName name="Зона_3" localSheetId="0">#REF!</definedName>
    <definedName name="Зона_3">#REF!</definedName>
    <definedName name="Зона_4" localSheetId="0">#REF!</definedName>
    <definedName name="Зона_4">#REF!</definedName>
    <definedName name="Зона_5" localSheetId="0">#REF!</definedName>
    <definedName name="Зона_5">#REF!</definedName>
    <definedName name="Лихви" localSheetId="0">#REF!</definedName>
    <definedName name="Лихви">#REF!</definedName>
    <definedName name="Материали" localSheetId="0">#REF!</definedName>
    <definedName name="Материали">#REF!</definedName>
    <definedName name="Намаление_на_собствения_капитал" hidden="1">'[1]Собствен капитал'!$A$6:$IV$6</definedName>
    <definedName name="Намаление_на_финансиранията" localSheetId="0">#REF!</definedName>
    <definedName name="Намаление_на_финансиранията">#REF!</definedName>
    <definedName name="Начална_година" localSheetId="0">#REF!</definedName>
    <definedName name="Начална_година">#REF!</definedName>
    <definedName name="Общо_разходи_за_заплати" localSheetId="0">#REF!</definedName>
    <definedName name="Общо_разходи_за_заплати">#REF!</definedName>
    <definedName name="Отчетна_стойност_на_продадените_стоки" hidden="1">[1]Себестойност!$A$125:$IV$125</definedName>
    <definedName name="Печалба_загуба" localSheetId="0">#REF!</definedName>
    <definedName name="Печалба_загуба">#REF!</definedName>
    <definedName name="Платен_ДДС" localSheetId="0">#REF!</definedName>
    <definedName name="Платен_ДДС">#REF!</definedName>
    <definedName name="Погасяване_главници_ДЗ" localSheetId="0">#REF!</definedName>
    <definedName name="Погасяване_главници_ДЗ">#REF!</definedName>
    <definedName name="Погасяване_главници_КЗ" localSheetId="0">#REF!</definedName>
    <definedName name="Погасяване_главници_КЗ">#REF!</definedName>
    <definedName name="Погасяване_главници_ОЗ" localSheetId="0">#REF!</definedName>
    <definedName name="Погасяване_главници_ОЗ">#REF!</definedName>
    <definedName name="Получен_ДДС_от_бюджета_през_периода" localSheetId="0">#REF!</definedName>
    <definedName name="Получен_ДДС_от_бюджета_през_периода">#REF!</definedName>
    <definedName name="Получени_вземания_по_ЗДВ" hidden="1">'[1]Собствен капитал'!$A$5:$IV$5</definedName>
    <definedName name="Получени_ДЗ" localSheetId="0">#REF!</definedName>
    <definedName name="Получени_ДЗ">#REF!</definedName>
    <definedName name="Получени_КЗ" localSheetId="0">#REF!</definedName>
    <definedName name="Получени_КЗ">#REF!</definedName>
    <definedName name="Получени_ОЗ" localSheetId="0">#REF!</definedName>
    <definedName name="Получени_ОЗ">#REF!</definedName>
    <definedName name="Получени_съучастия" hidden="1">'[1]Собствен капитал'!$A$4:$IV$4</definedName>
    <definedName name="Получени_финансирания" localSheetId="0">#REF!</definedName>
    <definedName name="Получени_финансирания">#REF!</definedName>
    <definedName name="Продажби" localSheetId="0">#REF!</definedName>
    <definedName name="Продажби">#REF!</definedName>
    <definedName name="Разходи_за_външни_услуги" localSheetId="0">#REF!</definedName>
    <definedName name="Разходи_за_външни_услуги">#REF!</definedName>
    <definedName name="Разходи_за_материали" localSheetId="0">#REF!</definedName>
    <definedName name="Разходи_за_материали">#REF!</definedName>
    <definedName name="Разходи_за_осигуровки" localSheetId="0">#REF!</definedName>
    <definedName name="Разходи_за_осигуровки">#REF!</definedName>
    <definedName name="Срок_на_плащане" localSheetId="0">#REF!</definedName>
    <definedName name="Срок_на_плащане">#REF!</definedName>
    <definedName name="Срок_на_събиране_на_вземанията" localSheetId="0">#REF!</definedName>
    <definedName name="Срок_на_събиране_на_вземанията">#REF!</definedName>
    <definedName name="Ставка_ДДС" localSheetId="0">#REF!</definedName>
    <definedName name="Ставка_ДДС">#REF!</definedName>
    <definedName name="Събран_ДДС" localSheetId="0">#REF!</definedName>
    <definedName name="Събран_ДДС">#REF!</definedName>
    <definedName name="Услуга_1" localSheetId="0">#REF!</definedName>
    <definedName name="Услуга_1">#REF!</definedName>
    <definedName name="Услуга_2" localSheetId="0">#REF!</definedName>
    <definedName name="Услуга_2">#REF!</definedName>
    <definedName name="Услуга_3" localSheetId="0">#REF!</definedName>
    <definedName name="Услуга_3">#REF!</definedName>
    <definedName name="Услуга_4" localSheetId="0">#REF!</definedName>
    <definedName name="Услуга_4">#REF!</definedName>
    <definedName name="Услуга_5" localSheetId="0">#REF!</definedName>
    <definedName name="Услуга_5">#REF!</definedName>
    <definedName name="Услуги_и_др." hidden="1">[1]Себестойност!$A$126:$IV$126</definedName>
    <definedName name="ЧПП" localSheetId="0">#REF!</definedName>
    <definedName name="ЧПП">#REF!</definedName>
  </definedNames>
  <calcPr calcId="145621"/>
</workbook>
</file>

<file path=xl/calcChain.xml><?xml version="1.0" encoding="utf-8"?>
<calcChain xmlns="http://schemas.openxmlformats.org/spreadsheetml/2006/main">
  <c r="N162" i="1" l="1"/>
  <c r="M162" i="1"/>
  <c r="N159" i="1"/>
  <c r="M159" i="1"/>
  <c r="N155" i="1"/>
  <c r="M155" i="1"/>
  <c r="N152" i="1"/>
  <c r="M152" i="1"/>
  <c r="N148" i="1"/>
  <c r="M148" i="1"/>
  <c r="N144" i="1"/>
  <c r="M144" i="1"/>
  <c r="N141" i="1"/>
  <c r="M141" i="1"/>
  <c r="N138" i="1"/>
  <c r="M138" i="1"/>
  <c r="N135" i="1"/>
  <c r="M135" i="1"/>
  <c r="N132" i="1"/>
  <c r="M132" i="1"/>
  <c r="N129" i="1"/>
  <c r="M129" i="1"/>
  <c r="N126" i="1"/>
  <c r="M126" i="1"/>
  <c r="N123" i="1"/>
  <c r="M123" i="1"/>
  <c r="N119" i="1"/>
  <c r="M119" i="1"/>
  <c r="N116" i="1"/>
  <c r="M116" i="1"/>
  <c r="N113" i="1"/>
  <c r="M113" i="1"/>
  <c r="N110" i="1"/>
  <c r="M110" i="1"/>
  <c r="N107" i="1"/>
  <c r="M107" i="1"/>
  <c r="N104" i="1"/>
  <c r="M104" i="1"/>
  <c r="N101" i="1"/>
  <c r="M101" i="1"/>
  <c r="N98" i="1"/>
  <c r="M98" i="1"/>
  <c r="N95" i="1"/>
  <c r="M95" i="1"/>
  <c r="N92" i="1"/>
  <c r="M92" i="1"/>
  <c r="N89" i="1"/>
  <c r="M89" i="1"/>
  <c r="N86" i="1"/>
  <c r="M86" i="1"/>
  <c r="N83" i="1"/>
  <c r="M83" i="1"/>
  <c r="N80" i="1"/>
  <c r="M80" i="1"/>
  <c r="N77" i="1"/>
  <c r="M77" i="1"/>
  <c r="N74" i="1"/>
  <c r="M74" i="1"/>
  <c r="N71" i="1"/>
  <c r="M71" i="1"/>
  <c r="N67" i="1"/>
  <c r="M67" i="1"/>
  <c r="N63" i="1"/>
  <c r="M63" i="1"/>
  <c r="N60" i="1"/>
  <c r="M60" i="1"/>
  <c r="N56" i="1"/>
  <c r="M56" i="1"/>
  <c r="N53" i="1"/>
  <c r="M53" i="1"/>
  <c r="N49" i="1"/>
  <c r="M49" i="1"/>
  <c r="N45" i="1"/>
  <c r="M45" i="1"/>
  <c r="N43" i="1"/>
  <c r="M43" i="1"/>
  <c r="N39" i="1"/>
  <c r="M39" i="1"/>
  <c r="N36" i="1"/>
  <c r="M36" i="1"/>
  <c r="N33" i="1"/>
  <c r="M33" i="1"/>
  <c r="N30" i="1"/>
  <c r="M30" i="1"/>
  <c r="M26" i="1"/>
  <c r="N25" i="1"/>
  <c r="N26" i="1" s="1"/>
  <c r="N21" i="1"/>
  <c r="M21" i="1"/>
  <c r="N18" i="1"/>
  <c r="M18" i="1"/>
  <c r="N14" i="1"/>
  <c r="M14" i="1"/>
  <c r="N11" i="1"/>
  <c r="M11" i="1"/>
  <c r="N7" i="1"/>
  <c r="M7" i="1"/>
  <c r="L162" i="1" l="1"/>
  <c r="K162" i="1"/>
  <c r="L159" i="1"/>
  <c r="K159" i="1"/>
  <c r="L155" i="1"/>
  <c r="K155" i="1"/>
  <c r="L152" i="1"/>
  <c r="K152" i="1"/>
  <c r="L148" i="1"/>
  <c r="K148" i="1"/>
  <c r="L144" i="1"/>
  <c r="K144" i="1"/>
  <c r="L143" i="1"/>
  <c r="L142" i="1"/>
  <c r="L141" i="1"/>
  <c r="K141" i="1"/>
  <c r="L138" i="1"/>
  <c r="K138" i="1"/>
  <c r="L135" i="1"/>
  <c r="K135" i="1"/>
  <c r="L134" i="1"/>
  <c r="L133" i="1"/>
  <c r="L132" i="1"/>
  <c r="K132" i="1"/>
  <c r="L131" i="1"/>
  <c r="L130" i="1"/>
  <c r="L129" i="1"/>
  <c r="K129" i="1"/>
  <c r="L127" i="1"/>
  <c r="L126" i="1"/>
  <c r="K126" i="1"/>
  <c r="L125" i="1"/>
  <c r="L124" i="1"/>
  <c r="L123" i="1"/>
  <c r="K123" i="1"/>
  <c r="L122" i="1"/>
  <c r="L121" i="1"/>
  <c r="L119" i="1"/>
  <c r="K119" i="1"/>
  <c r="L116" i="1"/>
  <c r="K116" i="1"/>
  <c r="L113" i="1"/>
  <c r="K113" i="1"/>
  <c r="L110" i="1"/>
  <c r="K110" i="1"/>
  <c r="L107" i="1"/>
  <c r="K107" i="1"/>
  <c r="L104" i="1"/>
  <c r="K104" i="1"/>
  <c r="L101" i="1"/>
  <c r="K101" i="1"/>
  <c r="L98" i="1"/>
  <c r="K98" i="1"/>
  <c r="L95" i="1"/>
  <c r="K95" i="1"/>
  <c r="L92" i="1"/>
  <c r="K92" i="1"/>
  <c r="L89" i="1"/>
  <c r="K89" i="1"/>
  <c r="L86" i="1"/>
  <c r="K86" i="1"/>
  <c r="L83" i="1"/>
  <c r="K83" i="1"/>
  <c r="L80" i="1"/>
  <c r="K80" i="1"/>
  <c r="L77" i="1"/>
  <c r="K77" i="1"/>
  <c r="L74" i="1"/>
  <c r="K74" i="1"/>
  <c r="L71" i="1"/>
  <c r="K71" i="1"/>
  <c r="L67" i="1"/>
  <c r="K67" i="1"/>
  <c r="L63" i="1"/>
  <c r="K63" i="1"/>
  <c r="L60" i="1"/>
  <c r="K60" i="1"/>
  <c r="L56" i="1"/>
  <c r="K56" i="1"/>
  <c r="L53" i="1"/>
  <c r="K53" i="1"/>
  <c r="L49" i="1"/>
  <c r="K49" i="1"/>
  <c r="L45" i="1"/>
  <c r="K45" i="1"/>
  <c r="L43" i="1"/>
  <c r="K43" i="1"/>
  <c r="L39" i="1"/>
  <c r="K39" i="1"/>
  <c r="L36" i="1"/>
  <c r="K36" i="1"/>
  <c r="L33" i="1"/>
  <c r="K33" i="1"/>
  <c r="L30" i="1"/>
  <c r="K30" i="1"/>
  <c r="L29" i="1"/>
  <c r="K26" i="1"/>
  <c r="L24" i="1"/>
  <c r="L25" i="1" s="1"/>
  <c r="L23" i="1"/>
  <c r="L21" i="1"/>
  <c r="K21" i="1"/>
  <c r="L18" i="1"/>
  <c r="K18" i="1"/>
  <c r="L14" i="1"/>
  <c r="K14" i="1"/>
  <c r="L11" i="1"/>
  <c r="K11" i="1"/>
  <c r="L7" i="1"/>
  <c r="K7" i="1"/>
  <c r="L26" i="1" l="1"/>
  <c r="I26" i="1"/>
  <c r="J26" i="1"/>
  <c r="J144" i="1"/>
  <c r="I144" i="1"/>
  <c r="J141" i="1"/>
  <c r="I141" i="1"/>
  <c r="I138" i="1"/>
  <c r="I135" i="1"/>
  <c r="J134" i="1"/>
  <c r="J137" i="1" s="1"/>
  <c r="J138" i="1" s="1"/>
  <c r="I132" i="1"/>
  <c r="J131" i="1"/>
  <c r="J132" i="1" s="1"/>
  <c r="J129" i="1"/>
  <c r="I129" i="1"/>
  <c r="J126" i="1"/>
  <c r="I126" i="1"/>
  <c r="J123" i="1"/>
  <c r="I123" i="1"/>
  <c r="I162" i="1"/>
  <c r="J161" i="1"/>
  <c r="J162" i="1" s="1"/>
  <c r="I159" i="1"/>
  <c r="J155" i="1"/>
  <c r="I155" i="1"/>
  <c r="J152" i="1"/>
  <c r="I152" i="1"/>
  <c r="J148" i="1"/>
  <c r="I148" i="1"/>
  <c r="J119" i="1"/>
  <c r="I119" i="1"/>
  <c r="J116" i="1"/>
  <c r="I116" i="1"/>
  <c r="J113" i="1"/>
  <c r="I113" i="1"/>
  <c r="J110" i="1"/>
  <c r="I110" i="1"/>
  <c r="J107" i="1"/>
  <c r="I107" i="1"/>
  <c r="J104" i="1"/>
  <c r="I104" i="1"/>
  <c r="J101" i="1"/>
  <c r="I101" i="1"/>
  <c r="J98" i="1"/>
  <c r="I98" i="1"/>
  <c r="J95" i="1"/>
  <c r="I95" i="1"/>
  <c r="J92" i="1"/>
  <c r="I92" i="1"/>
  <c r="J89" i="1"/>
  <c r="I89" i="1"/>
  <c r="I86" i="1"/>
  <c r="J85" i="1"/>
  <c r="J86" i="1" s="1"/>
  <c r="J83" i="1"/>
  <c r="I83" i="1"/>
  <c r="J81" i="1"/>
  <c r="J80" i="1"/>
  <c r="I80" i="1"/>
  <c r="J77" i="1"/>
  <c r="I77" i="1"/>
  <c r="I74" i="1"/>
  <c r="J73" i="1"/>
  <c r="J74" i="1" s="1"/>
  <c r="I71" i="1"/>
  <c r="J70" i="1"/>
  <c r="J71" i="1" s="1"/>
  <c r="J67" i="1"/>
  <c r="I67" i="1"/>
  <c r="J63" i="1"/>
  <c r="I63" i="1"/>
  <c r="I60" i="1"/>
  <c r="J59" i="1"/>
  <c r="J60" i="1" s="1"/>
  <c r="J56" i="1"/>
  <c r="I56" i="1"/>
  <c r="J53" i="1"/>
  <c r="I53" i="1"/>
  <c r="J49" i="1"/>
  <c r="I49" i="1"/>
  <c r="J45" i="1"/>
  <c r="I45" i="1"/>
  <c r="J43" i="1"/>
  <c r="I43" i="1"/>
  <c r="J39" i="1"/>
  <c r="I39" i="1"/>
  <c r="I36" i="1"/>
  <c r="J35" i="1"/>
  <c r="J36" i="1" s="1"/>
  <c r="J33" i="1"/>
  <c r="I33" i="1"/>
  <c r="J30" i="1"/>
  <c r="I30" i="1"/>
  <c r="J21" i="1"/>
  <c r="I21" i="1"/>
  <c r="J18" i="1"/>
  <c r="I18" i="1"/>
  <c r="J14" i="1"/>
  <c r="I14" i="1"/>
  <c r="J11" i="1"/>
  <c r="I11" i="1"/>
  <c r="J7" i="1"/>
  <c r="I7" i="1"/>
  <c r="J135" i="1" l="1"/>
  <c r="H144" i="1"/>
  <c r="G144" i="1"/>
  <c r="G141" i="1"/>
  <c r="H141" i="1"/>
  <c r="G138" i="1"/>
  <c r="H138" i="1"/>
  <c r="G162" i="1"/>
  <c r="H161" i="1"/>
  <c r="H162" i="1" s="1"/>
  <c r="G159" i="1"/>
  <c r="H158" i="1"/>
  <c r="H155" i="1"/>
  <c r="G155" i="1"/>
  <c r="H152" i="1"/>
  <c r="G152" i="1"/>
  <c r="H148" i="1"/>
  <c r="G148" i="1"/>
  <c r="H135" i="1"/>
  <c r="G135" i="1"/>
  <c r="H132" i="1"/>
  <c r="G132" i="1"/>
  <c r="H129" i="1"/>
  <c r="G129" i="1"/>
  <c r="H126" i="1"/>
  <c r="G126" i="1"/>
  <c r="H123" i="1"/>
  <c r="G123" i="1"/>
  <c r="H119" i="1"/>
  <c r="G119" i="1"/>
  <c r="H116" i="1"/>
  <c r="G116" i="1"/>
  <c r="H113" i="1"/>
  <c r="G113" i="1"/>
  <c r="H110" i="1"/>
  <c r="G110" i="1"/>
  <c r="H107" i="1"/>
  <c r="G107" i="1"/>
  <c r="H104" i="1"/>
  <c r="G104" i="1"/>
  <c r="H101" i="1"/>
  <c r="G101" i="1"/>
  <c r="H98" i="1"/>
  <c r="G98" i="1"/>
  <c r="H95" i="1"/>
  <c r="G95" i="1"/>
  <c r="H92" i="1"/>
  <c r="G92" i="1"/>
  <c r="H89" i="1"/>
  <c r="G89" i="1"/>
  <c r="H86" i="1"/>
  <c r="G86" i="1"/>
  <c r="H83" i="1"/>
  <c r="G83" i="1"/>
  <c r="H80" i="1"/>
  <c r="G80" i="1"/>
  <c r="H77" i="1"/>
  <c r="G77" i="1"/>
  <c r="H74" i="1"/>
  <c r="G74" i="1"/>
  <c r="H71" i="1"/>
  <c r="G71" i="1"/>
  <c r="H67" i="1"/>
  <c r="G67" i="1"/>
  <c r="H63" i="1"/>
  <c r="G63" i="1"/>
  <c r="G60" i="1"/>
  <c r="H59" i="1"/>
  <c r="H60" i="1" s="1"/>
  <c r="H56" i="1"/>
  <c r="G56" i="1"/>
  <c r="H53" i="1"/>
  <c r="G53" i="1"/>
  <c r="H49" i="1"/>
  <c r="G49" i="1"/>
  <c r="H45" i="1"/>
  <c r="G45" i="1"/>
  <c r="H43" i="1"/>
  <c r="G43" i="1"/>
  <c r="H39" i="1"/>
  <c r="G39" i="1"/>
  <c r="H36" i="1"/>
  <c r="G36" i="1"/>
  <c r="H33" i="1"/>
  <c r="G33" i="1"/>
  <c r="H30" i="1"/>
  <c r="G30" i="1"/>
  <c r="G26" i="1"/>
  <c r="H25" i="1"/>
  <c r="H26" i="1" s="1"/>
  <c r="H21" i="1"/>
  <c r="G21" i="1"/>
  <c r="H18" i="1"/>
  <c r="G18" i="1"/>
  <c r="H14" i="1"/>
  <c r="G14" i="1"/>
  <c r="H11" i="1"/>
  <c r="G11" i="1"/>
  <c r="H7" i="1"/>
  <c r="G7" i="1"/>
  <c r="F162" i="1"/>
  <c r="E162" i="1"/>
  <c r="E159" i="1"/>
  <c r="F158" i="1"/>
  <c r="F159" i="1" s="1"/>
  <c r="F155" i="1"/>
  <c r="E155" i="1"/>
  <c r="F152" i="1"/>
  <c r="E152" i="1"/>
  <c r="F148" i="1"/>
  <c r="E148" i="1"/>
  <c r="E144" i="1"/>
  <c r="F143" i="1"/>
  <c r="F144" i="1" s="1"/>
  <c r="E141" i="1"/>
  <c r="F140" i="1"/>
  <c r="F141" i="1" s="1"/>
  <c r="F138" i="1"/>
  <c r="E138" i="1"/>
  <c r="E135" i="1"/>
  <c r="F133" i="1"/>
  <c r="F135" i="1" s="1"/>
  <c r="E132" i="1"/>
  <c r="F130" i="1"/>
  <c r="F132" i="1" s="1"/>
  <c r="E129" i="1"/>
  <c r="F127" i="1"/>
  <c r="F129" i="1" s="1"/>
  <c r="E126" i="1"/>
  <c r="F125" i="1"/>
  <c r="F126" i="1" s="1"/>
  <c r="F123" i="1"/>
  <c r="E123" i="1"/>
  <c r="F119" i="1"/>
  <c r="E119" i="1"/>
  <c r="F116" i="1"/>
  <c r="E116" i="1"/>
  <c r="F113" i="1"/>
  <c r="E113" i="1"/>
  <c r="F110" i="1"/>
  <c r="E110" i="1"/>
  <c r="F107" i="1"/>
  <c r="E107" i="1"/>
  <c r="F104" i="1"/>
  <c r="E104" i="1"/>
  <c r="F101" i="1"/>
  <c r="E101" i="1"/>
  <c r="F98" i="1"/>
  <c r="E98" i="1"/>
  <c r="E95" i="1"/>
  <c r="F94" i="1"/>
  <c r="F95" i="1" s="1"/>
  <c r="F92" i="1"/>
  <c r="E92" i="1"/>
  <c r="E89" i="1"/>
  <c r="F88" i="1"/>
  <c r="F89" i="1" s="1"/>
  <c r="E86" i="1"/>
  <c r="F85" i="1"/>
  <c r="F84" i="1"/>
  <c r="F83" i="1"/>
  <c r="E83" i="1"/>
  <c r="F80" i="1"/>
  <c r="E80" i="1"/>
  <c r="F77" i="1"/>
  <c r="E77" i="1"/>
  <c r="E74" i="1"/>
  <c r="F73" i="1"/>
  <c r="F74" i="1" s="1"/>
  <c r="E71" i="1"/>
  <c r="F70" i="1"/>
  <c r="F71" i="1" s="1"/>
  <c r="F67" i="1"/>
  <c r="E67" i="1"/>
  <c r="F63" i="1"/>
  <c r="E63" i="1"/>
  <c r="E60" i="1"/>
  <c r="F59" i="1"/>
  <c r="F60" i="1" s="1"/>
  <c r="F56" i="1"/>
  <c r="E56" i="1"/>
  <c r="F53" i="1"/>
  <c r="E53" i="1"/>
  <c r="F49" i="1"/>
  <c r="E49" i="1"/>
  <c r="E45" i="1"/>
  <c r="E43" i="1"/>
  <c r="F42" i="1"/>
  <c r="F43" i="1" s="1"/>
  <c r="F39" i="1"/>
  <c r="E39" i="1"/>
  <c r="E36" i="1"/>
  <c r="F35" i="1"/>
  <c r="F36" i="1" s="1"/>
  <c r="F33" i="1"/>
  <c r="E33" i="1"/>
  <c r="F30" i="1"/>
  <c r="E30" i="1"/>
  <c r="E26" i="1"/>
  <c r="F25" i="1"/>
  <c r="F26" i="1" s="1"/>
  <c r="F21" i="1"/>
  <c r="E21" i="1"/>
  <c r="F18" i="1"/>
  <c r="E18" i="1"/>
  <c r="F14" i="1"/>
  <c r="E14" i="1"/>
  <c r="F11" i="1"/>
  <c r="E11" i="1"/>
  <c r="F7" i="1"/>
  <c r="E7" i="1"/>
  <c r="F86" i="1" l="1"/>
  <c r="F45" i="1"/>
</calcChain>
</file>

<file path=xl/sharedStrings.xml><?xml version="1.0" encoding="utf-8"?>
<sst xmlns="http://schemas.openxmlformats.org/spreadsheetml/2006/main" count="381" uniqueCount="234">
  <si>
    <t>№</t>
  </si>
  <si>
    <t>Параметър</t>
  </si>
  <si>
    <t>Ед. мярка</t>
  </si>
  <si>
    <t xml:space="preserve">разчет 
2012 г. </t>
  </si>
  <si>
    <t>отчет
2012 г.</t>
  </si>
  <si>
    <t>1.</t>
  </si>
  <si>
    <t>Ниво на покритие с водоснабдителни услуги</t>
  </si>
  <si>
    <t>1.1.</t>
  </si>
  <si>
    <t>Брой население, ползващо водоснабдителни услуги</t>
  </si>
  <si>
    <t>бр.</t>
  </si>
  <si>
    <t>1.2.</t>
  </si>
  <si>
    <t>Общ брой на населението в региона, обслужван от oператора</t>
  </si>
  <si>
    <t>Годишно постигнато ниво</t>
  </si>
  <si>
    <t>2.</t>
  </si>
  <si>
    <t>Качество на питейната вода</t>
  </si>
  <si>
    <t>2.1.</t>
  </si>
  <si>
    <t>Брой проби отговарящи на нормативните изисквания по т.2.2.</t>
  </si>
  <si>
    <t>2.2.</t>
  </si>
  <si>
    <t>Общ брой взети проби по физико-химични и радиологични показатели</t>
  </si>
  <si>
    <t>2.3</t>
  </si>
  <si>
    <t>Брой проби отговарящи на нормативните изисквания по т.2.4.</t>
  </si>
  <si>
    <t>2.4</t>
  </si>
  <si>
    <t>Общ брой взети проби по микробиологични показатели</t>
  </si>
  <si>
    <t>3.</t>
  </si>
  <si>
    <t>Непрекъснатост на водоснабдяването</t>
  </si>
  <si>
    <t>3.1.</t>
  </si>
  <si>
    <t>Брой на населението, засегнато от прекъсване на водоснабдяването</t>
  </si>
  <si>
    <t>3.2.</t>
  </si>
  <si>
    <t>Брой на обслужваното население (т.1.1.)</t>
  </si>
  <si>
    <t>3.3</t>
  </si>
  <si>
    <t>Брой на планираните прекъсвания на водоподаването, отстранени в предвидения срок</t>
  </si>
  <si>
    <t>3.4</t>
  </si>
  <si>
    <t>Общ брой на планираните прекъсвания на водоподаването</t>
  </si>
  <si>
    <t>4.</t>
  </si>
  <si>
    <t>Общи загуби на вода във водоснабдителните системи</t>
  </si>
  <si>
    <t>4.1.</t>
  </si>
  <si>
    <t>Подадена вода във водоснабдителната система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</si>
  <si>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</si>
  <si>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t>4.2.</t>
  </si>
  <si>
    <t>Фактурирана вода</t>
  </si>
  <si>
    <t>4.3.</t>
  </si>
  <si>
    <t>Неинкасирана вода</t>
  </si>
  <si>
    <t>5.</t>
  </si>
  <si>
    <t>Аварии на водоснабдителната система</t>
  </si>
  <si>
    <t>5.1.</t>
  </si>
  <si>
    <t>Брой аварии по довеждащите водопроводи</t>
  </si>
  <si>
    <t>5.2.</t>
  </si>
  <si>
    <t>Дължина на довеждащите водопроводи</t>
  </si>
  <si>
    <t>км.</t>
  </si>
  <si>
    <t>5.3</t>
  </si>
  <si>
    <t>Брой аварии по разпределителните водопроводи</t>
  </si>
  <si>
    <t>5.4</t>
  </si>
  <si>
    <t>Дължина на разпределителните водопроводи</t>
  </si>
  <si>
    <t>5.5</t>
  </si>
  <si>
    <t>Брой аварии на СВО</t>
  </si>
  <si>
    <t>5.6</t>
  </si>
  <si>
    <t>Общ брой СВО в обслужавния от оператора регион</t>
  </si>
  <si>
    <t>5.7</t>
  </si>
  <si>
    <t>Брой аварии на ПС</t>
  </si>
  <si>
    <t>5.8</t>
  </si>
  <si>
    <t>Общ брой помпени станции</t>
  </si>
  <si>
    <t>6.</t>
  </si>
  <si>
    <t>Налягане във водоснабдителната система</t>
  </si>
  <si>
    <t>6.2.</t>
  </si>
  <si>
    <t>Брой  СВО, при които е установено налягане по-ниско от нормативно определеното</t>
  </si>
  <si>
    <t>6.1.</t>
  </si>
  <si>
    <t>6.3</t>
  </si>
  <si>
    <t>Брой  СВО, при които е установено налягане по-високо от нормативно определеното</t>
  </si>
  <si>
    <t>6.4</t>
  </si>
  <si>
    <t>7.</t>
  </si>
  <si>
    <t>Ниво на покритие на канализационните услуги</t>
  </si>
  <si>
    <t>7.1</t>
  </si>
  <si>
    <t>Брой на населението, ползващо канализационни услуги</t>
  </si>
  <si>
    <t>7.2</t>
  </si>
  <si>
    <t>Общ брой на населението в региона, обслужван от оператора</t>
  </si>
  <si>
    <t>8.</t>
  </si>
  <si>
    <t>Качество на отпадъчните води</t>
  </si>
  <si>
    <t>8.2.</t>
  </si>
  <si>
    <t>Брой проби, отговарящи на условията включени в разрешителното за заустване</t>
  </si>
  <si>
    <t>8.1.</t>
  </si>
  <si>
    <t>Общ брой проби за качество на отпадъчните води</t>
  </si>
  <si>
    <t>8.3</t>
  </si>
  <si>
    <t xml:space="preserve">Годишното количество отпадъчни води, пречистени от ПСОВ </t>
  </si>
  <si>
    <t>8.4</t>
  </si>
  <si>
    <t>Проектен капацитет на ПСОВ</t>
  </si>
  <si>
    <t>9.</t>
  </si>
  <si>
    <t>Аварии на канализационната система</t>
  </si>
  <si>
    <t>9.1.</t>
  </si>
  <si>
    <t>Брой аварии на СКО</t>
  </si>
  <si>
    <t>9.2.</t>
  </si>
  <si>
    <t>Общ брой СКО в обслужвания от оператора регион</t>
  </si>
  <si>
    <t>9.3.</t>
  </si>
  <si>
    <t>Общ брой аварии на канализационната мрежа</t>
  </si>
  <si>
    <t>9.4.</t>
  </si>
  <si>
    <t>Дължина на канализационната мрежа</t>
  </si>
  <si>
    <t>10.</t>
  </si>
  <si>
    <t>Наводнения в УПИ, причинени от канализацията</t>
  </si>
  <si>
    <t>10.1.</t>
  </si>
  <si>
    <t>Площ на УПИ, засегнати от наводнения причинени от канализациата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</si>
  <si>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</si>
  <si>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10.2.</t>
  </si>
  <si>
    <t>Обща отводнявана площ на населеното място</t>
  </si>
  <si>
    <t>11.</t>
  </si>
  <si>
    <t>Експлоатационни показатели за ефективност</t>
  </si>
  <si>
    <t>11.1.</t>
  </si>
  <si>
    <t>Служители, осигуряващи предоставянето на водоснабдителни услуги</t>
  </si>
  <si>
    <t>11.2.</t>
  </si>
  <si>
    <t>11.3</t>
  </si>
  <si>
    <t>Служители, осигуряващи предоставянето на канализационни услуги</t>
  </si>
  <si>
    <t>11.4</t>
  </si>
  <si>
    <t>11.5</t>
  </si>
  <si>
    <t>Трудови злополуки</t>
  </si>
  <si>
    <t>11.6</t>
  </si>
  <si>
    <t>Обща численост на персонала, осигуряващ ВиК услуги</t>
  </si>
  <si>
    <t>11.7</t>
  </si>
  <si>
    <t>Брой инсталирани водомери при водоизточниците</t>
  </si>
  <si>
    <t>11.8</t>
  </si>
  <si>
    <t>Общ брой на водоизточниците</t>
  </si>
  <si>
    <t>11.9</t>
  </si>
  <si>
    <t>Брой на населените места с измерване на водата на входа</t>
  </si>
  <si>
    <t>11.10</t>
  </si>
  <si>
    <t>Общ брой на населените места, обслужвани от оператора</t>
  </si>
  <si>
    <t>11.11</t>
  </si>
  <si>
    <t>Брой водомери, монтирани на СВО</t>
  </si>
  <si>
    <t>11.12</t>
  </si>
  <si>
    <t>Брой на СВО</t>
  </si>
  <si>
    <t>11.13</t>
  </si>
  <si>
    <t>Брой водомери, преминали последваща проверка</t>
  </si>
  <si>
    <t>11.14</t>
  </si>
  <si>
    <t>Общ брой на водомерите</t>
  </si>
  <si>
    <t>11.15</t>
  </si>
  <si>
    <t>Служители, повишили квалификацията си</t>
  </si>
  <si>
    <t>11.16</t>
  </si>
  <si>
    <t>11.17</t>
  </si>
  <si>
    <t>ВПС с местна автоматика</t>
  </si>
  <si>
    <t>11.18</t>
  </si>
  <si>
    <t>Общ брой ВПС</t>
  </si>
  <si>
    <t>11.19</t>
  </si>
  <si>
    <t>ВС с изградени АСУВ</t>
  </si>
  <si>
    <t>11.20</t>
  </si>
  <si>
    <t>Общ брой ВС</t>
  </si>
  <si>
    <t>11.21</t>
  </si>
  <si>
    <t>Брой елементи на ВС с АСУВ</t>
  </si>
  <si>
    <t>11.22</t>
  </si>
  <si>
    <t>Общ брой елементи на ВС</t>
  </si>
  <si>
    <t>11.23</t>
  </si>
  <si>
    <t>ПСПВ с изградени АСУВ</t>
  </si>
  <si>
    <t>11.24</t>
  </si>
  <si>
    <t>Общ брой на ПСПВ</t>
  </si>
  <si>
    <t>11.25</t>
  </si>
  <si>
    <t>КПС с изградена местна автоматика</t>
  </si>
  <si>
    <t>11.26</t>
  </si>
  <si>
    <t>Общ брой КПС</t>
  </si>
  <si>
    <t>11.27</t>
  </si>
  <si>
    <t>КС с АСУК</t>
  </si>
  <si>
    <t>11.28</t>
  </si>
  <si>
    <t>Общ брой КС</t>
  </si>
  <si>
    <t>11.29</t>
  </si>
  <si>
    <t>Брой елементи на КС с АСУК</t>
  </si>
  <si>
    <t>11.30</t>
  </si>
  <si>
    <t>Общ брой елементи на КС</t>
  </si>
  <si>
    <t>11.31</t>
  </si>
  <si>
    <t>ПСОВ с изградени АСУК</t>
  </si>
  <si>
    <t>11.32</t>
  </si>
  <si>
    <t>Общ брой на ПСОВ</t>
  </si>
  <si>
    <t>11.33</t>
  </si>
  <si>
    <t>Часове с хлорни обгазявания</t>
  </si>
  <si>
    <t>11.34</t>
  </si>
  <si>
    <t>Общ брой часове в годината</t>
  </si>
  <si>
    <t>12.</t>
  </si>
  <si>
    <t>Финансови показатели за ефективност</t>
  </si>
  <si>
    <t>12.1.</t>
  </si>
  <si>
    <t>Разходи за дейността</t>
  </si>
  <si>
    <t>лв.</t>
  </si>
  <si>
    <t>12.2.</t>
  </si>
  <si>
    <t>Приходи от дейността</t>
  </si>
  <si>
    <t>12.3</t>
  </si>
  <si>
    <t>Раходи за възнаграждения и осигуровки</t>
  </si>
  <si>
    <t>12.4</t>
  </si>
  <si>
    <t>Раходи за дейността</t>
  </si>
  <si>
    <t>12.5</t>
  </si>
  <si>
    <t>12.6</t>
  </si>
  <si>
    <t>Обща численост на персонала</t>
  </si>
  <si>
    <t>12.7</t>
  </si>
  <si>
    <t>12.8</t>
  </si>
  <si>
    <t>Подадена вода на входа на ВС</t>
  </si>
  <si>
    <t>12.9</t>
  </si>
  <si>
    <t>12.10</t>
  </si>
  <si>
    <t>Фактурирани водни количества</t>
  </si>
  <si>
    <t>12.11</t>
  </si>
  <si>
    <t>Потребена ел. енергия</t>
  </si>
  <si>
    <t>kWh</t>
  </si>
  <si>
    <t>12.12</t>
  </si>
  <si>
    <t>12.13</t>
  </si>
  <si>
    <t>Разходи за ел. енергия</t>
  </si>
  <si>
    <t>12.14</t>
  </si>
  <si>
    <t>12.15</t>
  </si>
  <si>
    <t>Несъбрани приходи</t>
  </si>
  <si>
    <t>12.16</t>
  </si>
  <si>
    <t>13.</t>
  </si>
  <si>
    <t>Отговор на писмени жалби на потребителите</t>
  </si>
  <si>
    <t>13.1.</t>
  </si>
  <si>
    <t>Брой писмени жалби, на които е отговорено в 14 дневен срок</t>
  </si>
  <si>
    <t>13.2.</t>
  </si>
  <si>
    <t>Общ брой жалби</t>
  </si>
  <si>
    <t>14.</t>
  </si>
  <si>
    <t>Присъединяване на нови потребители към В и К системите</t>
  </si>
  <si>
    <t>14.1.</t>
  </si>
  <si>
    <t>Брой на заявките за присъединяване към водопроводната мрежа, изпълнени в 30 дневен срок</t>
  </si>
  <si>
    <t>14.2.</t>
  </si>
  <si>
    <t>Общ брой заявки за присъединяване към водопроводната мрежа</t>
  </si>
  <si>
    <t>14.3</t>
  </si>
  <si>
    <t>Брой на заявките за присъединяване към канализационната мрежа, изпълнени в 30 дневен срок</t>
  </si>
  <si>
    <t>14.4</t>
  </si>
  <si>
    <t>Общ брой заявки за присъединяване към канализационната мрежа</t>
  </si>
  <si>
    <t>15.</t>
  </si>
  <si>
    <t>Човешки ресурси</t>
  </si>
  <si>
    <t>15.1.</t>
  </si>
  <si>
    <t>Брой на персонала, осигуряващ водоснабдителни услуги</t>
  </si>
  <si>
    <t>15.2.</t>
  </si>
  <si>
    <t>Общ брой потребители, ползващи водоснабдителни услуги</t>
  </si>
  <si>
    <t>15.3</t>
  </si>
  <si>
    <t>Брой на персонала, осигуряващ канализационни услуги</t>
  </si>
  <si>
    <t>15.4</t>
  </si>
  <si>
    <t>Общ брой потребители, ползващи канализационни услуги</t>
  </si>
  <si>
    <t>Достигнати годишни целеви нива на показателите за качество на В и К услугите 
"Кюстендилска вода" ЕООД, гр. Кюстендил</t>
  </si>
  <si>
    <t>разчет 2013</t>
  </si>
  <si>
    <t>отчет 2013</t>
  </si>
  <si>
    <t>разчет 2014</t>
  </si>
  <si>
    <t>отчет 2014</t>
  </si>
  <si>
    <t xml:space="preserve">разчет 
2015 г. </t>
  </si>
  <si>
    <t>отчет
2015 г.</t>
  </si>
  <si>
    <t xml:space="preserve">разчет 
2016 г. </t>
  </si>
  <si>
    <t>отчет
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</si>
</sst>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00"/>
    <numFmt numFmtId="166" formatCode="##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u/>
      <sz val="10"/>
      <color indexed="12"/>
      <name val="Timok"/>
      <family val="2"/>
    </font>
    <font>
      <u/>
      <sz val="9"/>
      <color indexed="12"/>
      <name val="Timok"/>
      <family val="2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Hebar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2"/>
      <color indexed="1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15"/>
      </patternFill>
    </fill>
    <fill>
      <patternFill patternType="solid">
        <fgColor indexed="22"/>
      </patternFill>
    </fill>
    <fill>
      <patternFill patternType="gray125"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1"/>
      </patternFill>
    </fill>
    <fill>
      <patternFill patternType="solid">
        <fgColor indexed="44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42"/>
        <bgColor indexed="27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</borders>
  <cellStyleXfs count="39">
    <xf numFmtId="0" fontId="0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0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1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4" borderId="0" applyNumberFormat="0" applyBorder="0" applyAlignment="0" applyProtection="0"/>
    <xf numFmtId="0" fontId="11" fillId="14" borderId="0" applyNumberFormat="0" applyBorder="0" applyAlignment="0" applyProtection="0"/>
    <xf numFmtId="1" fontId="12" fillId="15" borderId="0">
      <alignment horizontal="center" vertical="center" wrapText="1"/>
    </xf>
    <xf numFmtId="4" fontId="12" fillId="16" borderId="13">
      <alignment vertical="center"/>
      <protection locked="0"/>
    </xf>
    <xf numFmtId="0" fontId="12" fillId="17" borderId="0">
      <alignment horizontal="right"/>
    </xf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49" fontId="12" fillId="21" borderId="0">
      <alignment vertical="top" wrapText="1"/>
    </xf>
    <xf numFmtId="38" fontId="12" fillId="16" borderId="0">
      <alignment horizontal="right" vertical="center" wrapText="1"/>
    </xf>
    <xf numFmtId="0" fontId="14" fillId="0" borderId="0" applyNumberFormat="0" applyFill="0" applyBorder="0" applyAlignment="0" applyProtection="0">
      <alignment vertical="top"/>
      <protection locked="0"/>
    </xf>
    <xf numFmtId="0" fontId="1" fillId="22" borderId="4">
      <alignment wrapText="1"/>
    </xf>
    <xf numFmtId="0" fontId="1" fillId="0" borderId="0"/>
    <xf numFmtId="9" fontId="10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3" fontId="12" fillId="0" borderId="0">
      <alignment horizontal="right" vertical="center" wrapText="1"/>
      <protection locked="0"/>
    </xf>
    <xf numFmtId="0" fontId="16" fillId="0" borderId="0"/>
  </cellStyleXfs>
  <cellXfs count="286">
    <xf numFmtId="0" fontId="0" fillId="0" borderId="0" xfId="0"/>
    <xf numFmtId="0" fontId="2" fillId="0" borderId="0" xfId="2" applyFont="1"/>
    <xf numFmtId="0" fontId="4" fillId="0" borderId="0" xfId="3" quotePrefix="1" applyFont="1" applyAlignment="1" applyProtection="1"/>
    <xf numFmtId="0" fontId="5" fillId="0" borderId="0" xfId="2" applyFont="1"/>
    <xf numFmtId="49" fontId="2" fillId="0" borderId="0" xfId="2" applyNumberFormat="1" applyFont="1" applyBorder="1" applyAlignment="1">
      <alignment vertical="center"/>
    </xf>
    <xf numFmtId="0" fontId="2" fillId="0" borderId="0" xfId="2" applyFont="1" applyBorder="1" applyAlignment="1">
      <alignment vertical="center"/>
    </xf>
    <xf numFmtId="49" fontId="2" fillId="2" borderId="1" xfId="2" applyNumberFormat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>
      <alignment horizontal="center" vertical="center" wrapText="1"/>
    </xf>
    <xf numFmtId="0" fontId="7" fillId="0" borderId="0" xfId="2" applyFont="1"/>
    <xf numFmtId="0" fontId="2" fillId="0" borderId="4" xfId="2" applyFont="1" applyBorder="1" applyAlignment="1" applyProtection="1">
      <alignment vertical="center" wrapText="1"/>
      <protection locked="0"/>
    </xf>
    <xf numFmtId="49" fontId="7" fillId="0" borderId="6" xfId="2" applyNumberFormat="1" applyFont="1" applyBorder="1" applyAlignment="1" applyProtection="1">
      <alignment horizontal="center" vertical="center"/>
      <protection locked="0"/>
    </xf>
    <xf numFmtId="0" fontId="7" fillId="0" borderId="6" xfId="2" applyFont="1" applyFill="1" applyBorder="1" applyAlignment="1" applyProtection="1">
      <alignment horizontal="center" vertical="center"/>
      <protection locked="0"/>
    </xf>
    <xf numFmtId="3" fontId="7" fillId="3" borderId="6" xfId="2" applyNumberFormat="1" applyFont="1" applyFill="1" applyBorder="1" applyAlignment="1" applyProtection="1">
      <alignment horizontal="right" vertical="center"/>
      <protection locked="0"/>
    </xf>
    <xf numFmtId="49" fontId="7" fillId="0" borderId="8" xfId="2" applyNumberFormat="1" applyFont="1" applyBorder="1" applyAlignment="1" applyProtection="1">
      <alignment horizontal="center" vertical="center"/>
      <protection locked="0"/>
    </xf>
    <xf numFmtId="0" fontId="7" fillId="0" borderId="8" xfId="2" applyFont="1" applyFill="1" applyBorder="1" applyAlignment="1" applyProtection="1">
      <alignment horizontal="center" vertical="center"/>
      <protection locked="0"/>
    </xf>
    <xf numFmtId="3" fontId="7" fillId="3" borderId="8" xfId="2" applyNumberFormat="1" applyFont="1" applyFill="1" applyBorder="1" applyAlignment="1" applyProtection="1">
      <alignment horizontal="right" vertical="center"/>
      <protection locked="0"/>
    </xf>
    <xf numFmtId="49" fontId="7" fillId="0" borderId="9" xfId="2" applyNumberFormat="1" applyFont="1" applyBorder="1" applyAlignment="1" applyProtection="1">
      <alignment horizontal="center" vertical="center"/>
      <protection locked="0"/>
    </xf>
    <xf numFmtId="0" fontId="7" fillId="4" borderId="9" xfId="2" applyFont="1" applyFill="1" applyBorder="1" applyAlignment="1" applyProtection="1">
      <alignment horizontal="center" vertical="center"/>
      <protection locked="0"/>
    </xf>
    <xf numFmtId="164" fontId="7" fillId="4" borderId="9" xfId="2" applyNumberFormat="1" applyFont="1" applyFill="1" applyBorder="1" applyAlignment="1" applyProtection="1">
      <alignment horizontal="right" vertical="center"/>
      <protection locked="0"/>
    </xf>
    <xf numFmtId="49" fontId="2" fillId="5" borderId="10" xfId="2" applyNumberFormat="1" applyFont="1" applyFill="1" applyBorder="1" applyAlignment="1">
      <alignment horizontal="center" vertical="center"/>
    </xf>
    <xf numFmtId="0" fontId="2" fillId="0" borderId="11" xfId="2" applyFont="1" applyBorder="1" applyAlignment="1">
      <alignment horizontal="left" vertical="center"/>
    </xf>
    <xf numFmtId="49" fontId="7" fillId="0" borderId="8" xfId="2" applyNumberFormat="1" applyFont="1" applyFill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3" fontId="7" fillId="3" borderId="8" xfId="2" applyNumberFormat="1" applyFont="1" applyFill="1" applyBorder="1" applyAlignment="1">
      <alignment horizontal="right" vertical="center"/>
    </xf>
    <xf numFmtId="49" fontId="7" fillId="0" borderId="6" xfId="2" applyNumberFormat="1" applyFont="1" applyFill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3" fontId="7" fillId="3" borderId="6" xfId="2" applyNumberFormat="1" applyFont="1" applyFill="1" applyBorder="1" applyAlignment="1">
      <alignment horizontal="right" vertical="center"/>
    </xf>
    <xf numFmtId="0" fontId="7" fillId="4" borderId="8" xfId="2" applyFont="1" applyFill="1" applyBorder="1" applyAlignment="1">
      <alignment horizontal="center" vertical="center" wrapText="1"/>
    </xf>
    <xf numFmtId="164" fontId="7" fillId="4" borderId="8" xfId="2" applyNumberFormat="1" applyFont="1" applyFill="1" applyBorder="1" applyAlignment="1">
      <alignment horizontal="right" vertical="center"/>
    </xf>
    <xf numFmtId="0" fontId="7" fillId="4" borderId="8" xfId="2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4" xfId="2" applyFont="1" applyFill="1" applyBorder="1" applyAlignment="1">
      <alignment vertical="center"/>
    </xf>
    <xf numFmtId="0" fontId="2" fillId="0" borderId="4" xfId="2" applyFont="1" applyFill="1" applyBorder="1" applyAlignment="1">
      <alignment horizontal="right" vertical="center"/>
    </xf>
    <xf numFmtId="49" fontId="7" fillId="0" borderId="6" xfId="2" applyNumberFormat="1" applyFont="1" applyBorder="1" applyAlignment="1">
      <alignment horizontal="center" vertical="center"/>
    </xf>
    <xf numFmtId="3" fontId="7" fillId="3" borderId="6" xfId="2" applyNumberFormat="1" applyFont="1" applyFill="1" applyBorder="1" applyAlignment="1">
      <alignment horizontal="right" vertical="center" wrapText="1"/>
    </xf>
    <xf numFmtId="49" fontId="7" fillId="0" borderId="8" xfId="2" applyNumberFormat="1" applyFont="1" applyBorder="1" applyAlignment="1">
      <alignment horizontal="center" vertical="center"/>
    </xf>
    <xf numFmtId="3" fontId="7" fillId="3" borderId="8" xfId="2" applyNumberFormat="1" applyFont="1" applyFill="1" applyBorder="1" applyAlignment="1">
      <alignment horizontal="right" vertical="center" wrapText="1"/>
    </xf>
    <xf numFmtId="49" fontId="2" fillId="0" borderId="1" xfId="2" applyNumberFormat="1" applyFont="1" applyBorder="1" applyAlignment="1">
      <alignment horizontal="center" vertical="center"/>
    </xf>
    <xf numFmtId="0" fontId="2" fillId="0" borderId="4" xfId="2" applyFont="1" applyBorder="1" applyAlignment="1">
      <alignment vertical="center" wrapText="1"/>
    </xf>
    <xf numFmtId="0" fontId="2" fillId="0" borderId="4" xfId="2" applyFont="1" applyBorder="1" applyAlignment="1">
      <alignment horizontal="right" vertical="center" wrapText="1"/>
    </xf>
    <xf numFmtId="3" fontId="7" fillId="3" borderId="6" xfId="2" applyNumberFormat="1" applyFont="1" applyFill="1" applyBorder="1" applyAlignment="1">
      <alignment horizontal="right"/>
    </xf>
    <xf numFmtId="3" fontId="9" fillId="6" borderId="13" xfId="0" applyNumberFormat="1" applyFont="1" applyFill="1" applyBorder="1" applyAlignment="1">
      <alignment horizontal="right" vertical="center" wrapText="1"/>
    </xf>
    <xf numFmtId="3" fontId="9" fillId="3" borderId="8" xfId="2" applyNumberFormat="1" applyFont="1" applyFill="1" applyBorder="1" applyAlignment="1">
      <alignment horizontal="right" vertical="center" wrapText="1"/>
    </xf>
    <xf numFmtId="0" fontId="7" fillId="0" borderId="8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right" vertical="center" wrapText="1"/>
    </xf>
    <xf numFmtId="49" fontId="7" fillId="0" borderId="6" xfId="2" applyNumberFormat="1" applyFont="1" applyBorder="1" applyAlignment="1">
      <alignment horizontal="center"/>
    </xf>
    <xf numFmtId="49" fontId="7" fillId="0" borderId="8" xfId="2" applyNumberFormat="1" applyFont="1" applyBorder="1" applyAlignment="1">
      <alignment horizontal="center"/>
    </xf>
    <xf numFmtId="0" fontId="7" fillId="0" borderId="8" xfId="2" applyFont="1" applyFill="1" applyBorder="1" applyAlignment="1">
      <alignment horizontal="center" vertical="center" wrapText="1"/>
    </xf>
    <xf numFmtId="49" fontId="7" fillId="0" borderId="9" xfId="2" applyNumberFormat="1" applyFont="1" applyBorder="1" applyAlignment="1">
      <alignment horizontal="center" vertical="center"/>
    </xf>
    <xf numFmtId="0" fontId="7" fillId="4" borderId="9" xfId="2" applyFont="1" applyFill="1" applyBorder="1" applyAlignment="1">
      <alignment horizontal="center" vertical="center"/>
    </xf>
    <xf numFmtId="164" fontId="7" fillId="4" borderId="9" xfId="2" applyNumberFormat="1" applyFont="1" applyFill="1" applyBorder="1" applyAlignment="1">
      <alignment horizontal="right" vertical="center"/>
    </xf>
    <xf numFmtId="49" fontId="7" fillId="0" borderId="8" xfId="2" applyNumberFormat="1" applyFont="1" applyFill="1" applyBorder="1" applyAlignment="1" applyProtection="1">
      <alignment horizontal="center" vertical="center"/>
      <protection locked="0"/>
    </xf>
    <xf numFmtId="49" fontId="7" fillId="0" borderId="6" xfId="2" applyNumberFormat="1" applyFont="1" applyFill="1" applyBorder="1" applyAlignment="1" applyProtection="1">
      <alignment horizontal="center" vertical="center"/>
      <protection locked="0"/>
    </xf>
    <xf numFmtId="0" fontId="7" fillId="4" borderId="8" xfId="2" applyFont="1" applyFill="1" applyBorder="1" applyAlignment="1" applyProtection="1">
      <alignment horizontal="center" vertical="center"/>
      <protection locked="0"/>
    </xf>
    <xf numFmtId="164" fontId="7" fillId="4" borderId="8" xfId="2" applyNumberFormat="1" applyFont="1" applyFill="1" applyBorder="1" applyAlignment="1">
      <alignment horizontal="right"/>
    </xf>
    <xf numFmtId="49" fontId="7" fillId="0" borderId="9" xfId="2" applyNumberFormat="1" applyFont="1" applyFill="1" applyBorder="1" applyAlignment="1" applyProtection="1">
      <alignment horizontal="center" vertical="center"/>
      <protection locked="0"/>
    </xf>
    <xf numFmtId="164" fontId="7" fillId="4" borderId="9" xfId="2" applyNumberFormat="1" applyFont="1" applyFill="1" applyBorder="1" applyAlignment="1" applyProtection="1">
      <alignment horizontal="right" vertical="center"/>
    </xf>
    <xf numFmtId="49" fontId="7" fillId="0" borderId="8" xfId="2" applyNumberFormat="1" applyFont="1" applyFill="1" applyBorder="1" applyAlignment="1">
      <alignment horizontal="center" vertical="center" wrapText="1"/>
    </xf>
    <xf numFmtId="49" fontId="7" fillId="0" borderId="6" xfId="2" applyNumberFormat="1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3" fontId="7" fillId="3" borderId="6" xfId="2" applyNumberFormat="1" applyFont="1" applyFill="1" applyBorder="1" applyAlignment="1">
      <alignment horizontal="right" vertical="justify"/>
    </xf>
    <xf numFmtId="49" fontId="7" fillId="0" borderId="9" xfId="2" applyNumberFormat="1" applyFont="1" applyFill="1" applyBorder="1" applyAlignment="1">
      <alignment horizontal="center" vertical="center" wrapText="1"/>
    </xf>
    <xf numFmtId="164" fontId="7" fillId="4" borderId="9" xfId="2" applyNumberFormat="1" applyFont="1" applyFill="1" applyBorder="1" applyAlignment="1">
      <alignment horizontal="right" vertical="justify"/>
    </xf>
    <xf numFmtId="165" fontId="7" fillId="4" borderId="8" xfId="2" applyNumberFormat="1" applyFont="1" applyFill="1" applyBorder="1" applyAlignment="1">
      <alignment horizontal="right" vertical="center"/>
    </xf>
    <xf numFmtId="0" fontId="7" fillId="0" borderId="8" xfId="2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/>
    </xf>
    <xf numFmtId="0" fontId="2" fillId="0" borderId="14" xfId="2" applyFont="1" applyBorder="1" applyAlignment="1"/>
    <xf numFmtId="49" fontId="7" fillId="0" borderId="9" xfId="2" applyNumberFormat="1" applyFont="1" applyFill="1" applyBorder="1" applyAlignment="1">
      <alignment horizontal="center" vertical="center"/>
    </xf>
    <xf numFmtId="0" fontId="2" fillId="0" borderId="3" xfId="2" applyFont="1" applyBorder="1" applyAlignment="1">
      <alignment vertical="center"/>
    </xf>
    <xf numFmtId="0" fontId="2" fillId="0" borderId="4" xfId="2" applyFont="1" applyBorder="1" applyAlignment="1">
      <alignment vertical="center"/>
    </xf>
    <xf numFmtId="0" fontId="2" fillId="0" borderId="4" xfId="2" applyFont="1" applyBorder="1" applyAlignment="1">
      <alignment horizontal="right" vertical="center"/>
    </xf>
    <xf numFmtId="0" fontId="2" fillId="0" borderId="5" xfId="2" applyFont="1" applyBorder="1" applyAlignment="1">
      <alignment horizontal="right" vertical="center"/>
    </xf>
    <xf numFmtId="49" fontId="7" fillId="0" borderId="12" xfId="2" applyNumberFormat="1" applyFont="1" applyBorder="1" applyAlignment="1">
      <alignment horizontal="center" vertical="center"/>
    </xf>
    <xf numFmtId="49" fontId="7" fillId="0" borderId="0" xfId="2" applyNumberFormat="1" applyFont="1" applyAlignment="1">
      <alignment horizontal="center"/>
    </xf>
    <xf numFmtId="3" fontId="7" fillId="6" borderId="13" xfId="0" applyNumberFormat="1" applyFont="1" applyFill="1" applyBorder="1" applyAlignment="1">
      <alignment horizontal="right" vertical="center" wrapText="1"/>
    </xf>
    <xf numFmtId="0" fontId="7" fillId="4" borderId="12" xfId="2" applyFont="1" applyFill="1" applyBorder="1" applyAlignment="1">
      <alignment horizontal="left" vertical="center"/>
    </xf>
    <xf numFmtId="0" fontId="7" fillId="4" borderId="8" xfId="2" applyFont="1" applyFill="1" applyBorder="1" applyAlignment="1">
      <alignment horizontal="left" vertical="center"/>
    </xf>
    <xf numFmtId="0" fontId="7" fillId="4" borderId="9" xfId="2" applyFont="1" applyFill="1" applyBorder="1" applyAlignment="1">
      <alignment horizontal="left" vertical="center"/>
    </xf>
    <xf numFmtId="1" fontId="7" fillId="23" borderId="13" xfId="2" applyNumberFormat="1" applyFont="1" applyFill="1" applyBorder="1" applyAlignment="1" applyProtection="1">
      <alignment horizontal="right" vertical="center"/>
      <protection locked="0"/>
    </xf>
    <xf numFmtId="1" fontId="7" fillId="23" borderId="13" xfId="2" applyNumberFormat="1" applyFont="1" applyFill="1" applyBorder="1" applyAlignment="1">
      <alignment horizontal="right" vertical="center"/>
    </xf>
    <xf numFmtId="164" fontId="7" fillId="24" borderId="13" xfId="2" applyNumberFormat="1" applyFont="1" applyFill="1" applyBorder="1" applyAlignment="1">
      <alignment horizontal="right" vertical="center"/>
    </xf>
    <xf numFmtId="1" fontId="7" fillId="23" borderId="13" xfId="2" applyNumberFormat="1" applyFont="1" applyFill="1" applyBorder="1" applyAlignment="1">
      <alignment horizontal="right" vertical="center" wrapText="1"/>
    </xf>
    <xf numFmtId="164" fontId="7" fillId="24" borderId="13" xfId="2" applyNumberFormat="1" applyFont="1" applyFill="1" applyBorder="1" applyAlignment="1">
      <alignment horizontal="right" vertical="center" wrapText="1"/>
    </xf>
    <xf numFmtId="164" fontId="7" fillId="24" borderId="13" xfId="2" applyNumberFormat="1" applyFont="1" applyFill="1" applyBorder="1" applyAlignment="1">
      <alignment horizontal="right"/>
    </xf>
    <xf numFmtId="1" fontId="7" fillId="23" borderId="13" xfId="2" applyNumberFormat="1" applyFont="1" applyFill="1" applyBorder="1" applyAlignment="1">
      <alignment horizontal="right" wrapText="1"/>
    </xf>
    <xf numFmtId="165" fontId="7" fillId="24" borderId="13" xfId="2" applyNumberFormat="1" applyFont="1" applyFill="1" applyBorder="1" applyAlignment="1">
      <alignment horizontal="right" vertical="center"/>
    </xf>
    <xf numFmtId="165" fontId="7" fillId="24" borderId="13" xfId="2" applyNumberFormat="1" applyFont="1" applyFill="1" applyBorder="1" applyAlignment="1">
      <alignment horizontal="right" vertical="center" wrapText="1"/>
    </xf>
    <xf numFmtId="0" fontId="7" fillId="0" borderId="15" xfId="2" applyFont="1" applyFill="1" applyBorder="1" applyAlignment="1">
      <alignment horizontal="center" vertical="center"/>
    </xf>
    <xf numFmtId="0" fontId="7" fillId="0" borderId="16" xfId="2" applyFont="1" applyFill="1" applyBorder="1" applyAlignment="1">
      <alignment horizontal="center" vertical="center"/>
    </xf>
    <xf numFmtId="0" fontId="7" fillId="4" borderId="16" xfId="2" applyFont="1" applyFill="1" applyBorder="1" applyAlignment="1">
      <alignment horizontal="center" vertical="center"/>
    </xf>
    <xf numFmtId="0" fontId="7" fillId="0" borderId="16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/>
    </xf>
    <xf numFmtId="0" fontId="7" fillId="4" borderId="16" xfId="2" applyFont="1" applyFill="1" applyBorder="1" applyAlignment="1"/>
    <xf numFmtId="0" fontId="2" fillId="4" borderId="16" xfId="2" applyFont="1" applyFill="1" applyBorder="1" applyAlignment="1">
      <alignment horizontal="center" vertical="center"/>
    </xf>
    <xf numFmtId="0" fontId="7" fillId="4" borderId="17" xfId="2" applyFont="1" applyFill="1" applyBorder="1" applyAlignment="1">
      <alignment horizontal="center" vertical="center"/>
    </xf>
    <xf numFmtId="0" fontId="7" fillId="0" borderId="15" xfId="2" applyFont="1" applyBorder="1" applyAlignment="1">
      <alignment horizontal="center" vertical="center" wrapText="1"/>
    </xf>
    <xf numFmtId="0" fontId="7" fillId="4" borderId="17" xfId="2" applyFont="1" applyFill="1" applyBorder="1" applyAlignment="1">
      <alignment horizontal="center" vertical="center" wrapText="1"/>
    </xf>
    <xf numFmtId="0" fontId="7" fillId="0" borderId="15" xfId="2" applyFont="1" applyBorder="1" applyAlignment="1">
      <alignment horizontal="center" vertical="center"/>
    </xf>
    <xf numFmtId="0" fontId="7" fillId="4" borderId="18" xfId="2" applyFont="1" applyFill="1" applyBorder="1" applyAlignment="1">
      <alignment horizontal="center" vertical="center"/>
    </xf>
    <xf numFmtId="3" fontId="7" fillId="3" borderId="13" xfId="2" applyNumberFormat="1" applyFont="1" applyFill="1" applyBorder="1" applyAlignment="1">
      <alignment horizontal="right" vertical="center" wrapText="1"/>
    </xf>
    <xf numFmtId="3" fontId="7" fillId="3" borderId="13" xfId="2" applyNumberFormat="1" applyFont="1" applyFill="1" applyBorder="1" applyAlignment="1" applyProtection="1">
      <alignment horizontal="right" vertical="center"/>
      <protection locked="0"/>
    </xf>
    <xf numFmtId="164" fontId="7" fillId="4" borderId="13" xfId="2" applyNumberFormat="1" applyFont="1" applyFill="1" applyBorder="1" applyAlignment="1">
      <alignment horizontal="right" vertical="center" wrapText="1"/>
    </xf>
    <xf numFmtId="3" fontId="7" fillId="3" borderId="13" xfId="2" applyNumberFormat="1" applyFont="1" applyFill="1" applyBorder="1" applyAlignment="1">
      <alignment horizontal="right" vertical="center"/>
    </xf>
    <xf numFmtId="165" fontId="7" fillId="4" borderId="13" xfId="2" applyNumberFormat="1" applyFont="1" applyFill="1" applyBorder="1" applyAlignment="1">
      <alignment horizontal="right" vertical="center" wrapText="1"/>
    </xf>
    <xf numFmtId="164" fontId="7" fillId="4" borderId="13" xfId="2" applyNumberFormat="1" applyFont="1" applyFill="1" applyBorder="1" applyAlignment="1">
      <alignment horizontal="right" vertical="center"/>
    </xf>
    <xf numFmtId="3" fontId="9" fillId="3" borderId="13" xfId="2" applyNumberFormat="1" applyFont="1" applyFill="1" applyBorder="1" applyAlignment="1">
      <alignment horizontal="right" vertical="center" wrapText="1"/>
    </xf>
    <xf numFmtId="165" fontId="7" fillId="4" borderId="13" xfId="2" applyNumberFormat="1" applyFont="1" applyFill="1" applyBorder="1" applyAlignment="1">
      <alignment horizontal="right" vertical="center"/>
    </xf>
    <xf numFmtId="3" fontId="7" fillId="3" borderId="20" xfId="2" applyNumberFormat="1" applyFont="1" applyFill="1" applyBorder="1" applyAlignment="1">
      <alignment horizontal="right" vertical="center" wrapText="1"/>
    </xf>
    <xf numFmtId="1" fontId="7" fillId="23" borderId="21" xfId="2" applyNumberFormat="1" applyFont="1" applyFill="1" applyBorder="1" applyAlignment="1" applyProtection="1">
      <alignment horizontal="right" vertical="center"/>
      <protection locked="0"/>
    </xf>
    <xf numFmtId="164" fontId="7" fillId="4" borderId="20" xfId="2" applyNumberFormat="1" applyFont="1" applyFill="1" applyBorder="1" applyAlignment="1">
      <alignment horizontal="right" vertical="center" wrapText="1"/>
    </xf>
    <xf numFmtId="164" fontId="7" fillId="24" borderId="21" xfId="2" applyNumberFormat="1" applyFont="1" applyFill="1" applyBorder="1" applyAlignment="1">
      <alignment horizontal="right" vertical="center" wrapText="1"/>
    </xf>
    <xf numFmtId="1" fontId="7" fillId="23" borderId="21" xfId="2" applyNumberFormat="1" applyFont="1" applyFill="1" applyBorder="1" applyAlignment="1">
      <alignment horizontal="right" vertical="center" wrapText="1"/>
    </xf>
    <xf numFmtId="3" fontId="7" fillId="3" borderId="20" xfId="2" applyNumberFormat="1" applyFont="1" applyFill="1" applyBorder="1" applyAlignment="1">
      <alignment horizontal="right" vertical="center"/>
    </xf>
    <xf numFmtId="1" fontId="7" fillId="23" borderId="21" xfId="2" applyNumberFormat="1" applyFont="1" applyFill="1" applyBorder="1" applyAlignment="1">
      <alignment horizontal="right" vertical="center"/>
    </xf>
    <xf numFmtId="165" fontId="7" fillId="4" borderId="20" xfId="2" applyNumberFormat="1" applyFont="1" applyFill="1" applyBorder="1" applyAlignment="1">
      <alignment horizontal="right" vertical="center" wrapText="1"/>
    </xf>
    <xf numFmtId="165" fontId="7" fillId="24" borderId="21" xfId="2" applyNumberFormat="1" applyFont="1" applyFill="1" applyBorder="1" applyAlignment="1">
      <alignment horizontal="right" vertical="center" wrapText="1"/>
    </xf>
    <xf numFmtId="3" fontId="7" fillId="3" borderId="20" xfId="2" applyNumberFormat="1" applyFont="1" applyFill="1" applyBorder="1" applyAlignment="1" applyProtection="1">
      <alignment horizontal="right" vertical="center"/>
      <protection locked="0"/>
    </xf>
    <xf numFmtId="164" fontId="7" fillId="4" borderId="22" xfId="2" applyNumberFormat="1" applyFont="1" applyFill="1" applyBorder="1" applyAlignment="1">
      <alignment horizontal="right" vertical="center"/>
    </xf>
    <xf numFmtId="164" fontId="7" fillId="4" borderId="23" xfId="2" applyNumberFormat="1" applyFont="1" applyFill="1" applyBorder="1" applyAlignment="1">
      <alignment horizontal="right" vertical="center"/>
    </xf>
    <xf numFmtId="164" fontId="7" fillId="24" borderId="23" xfId="2" applyNumberFormat="1" applyFont="1" applyFill="1" applyBorder="1" applyAlignment="1">
      <alignment horizontal="right" vertical="center"/>
    </xf>
    <xf numFmtId="164" fontId="7" fillId="24" borderId="24" xfId="2" applyNumberFormat="1" applyFont="1" applyFill="1" applyBorder="1" applyAlignment="1">
      <alignment horizontal="right" vertical="center"/>
    </xf>
    <xf numFmtId="1" fontId="7" fillId="23" borderId="21" xfId="0" applyNumberFormat="1" applyFont="1" applyFill="1" applyBorder="1" applyAlignment="1">
      <alignment horizontal="right" vertical="center" wrapText="1"/>
    </xf>
    <xf numFmtId="3" fontId="9" fillId="3" borderId="20" xfId="2" applyNumberFormat="1" applyFont="1" applyFill="1" applyBorder="1" applyAlignment="1">
      <alignment horizontal="right" vertical="center" wrapText="1"/>
    </xf>
    <xf numFmtId="165" fontId="7" fillId="4" borderId="20" xfId="2" applyNumberFormat="1" applyFont="1" applyFill="1" applyBorder="1" applyAlignment="1">
      <alignment horizontal="right" vertical="center"/>
    </xf>
    <xf numFmtId="165" fontId="7" fillId="24" borderId="21" xfId="2" applyNumberFormat="1" applyFont="1" applyFill="1" applyBorder="1" applyAlignment="1">
      <alignment horizontal="right" vertical="center"/>
    </xf>
    <xf numFmtId="164" fontId="7" fillId="4" borderId="20" xfId="2" applyNumberFormat="1" applyFont="1" applyFill="1" applyBorder="1" applyAlignment="1">
      <alignment horizontal="right" vertical="center"/>
    </xf>
    <xf numFmtId="164" fontId="7" fillId="24" borderId="21" xfId="2" applyNumberFormat="1" applyFont="1" applyFill="1" applyBorder="1" applyAlignment="1">
      <alignment horizontal="right" vertical="center"/>
    </xf>
    <xf numFmtId="49" fontId="2" fillId="0" borderId="25" xfId="2" applyNumberFormat="1" applyFont="1" applyFill="1" applyBorder="1" applyAlignment="1" applyProtection="1">
      <alignment horizontal="center" vertical="center"/>
      <protection locked="0"/>
    </xf>
    <xf numFmtId="49" fontId="2" fillId="0" borderId="3" xfId="2" applyNumberFormat="1" applyFont="1" applyBorder="1" applyAlignment="1">
      <alignment horizontal="center" vertical="center"/>
    </xf>
    <xf numFmtId="49" fontId="2" fillId="0" borderId="3" xfId="2" applyNumberFormat="1" applyFont="1" applyFill="1" applyBorder="1" applyAlignment="1">
      <alignment horizontal="center" vertical="center"/>
    </xf>
    <xf numFmtId="49" fontId="2" fillId="0" borderId="3" xfId="2" applyNumberFormat="1" applyFont="1" applyFill="1" applyBorder="1" applyAlignment="1">
      <alignment horizontal="center" vertical="center" wrapText="1"/>
    </xf>
    <xf numFmtId="0" fontId="2" fillId="2" borderId="27" xfId="1" applyFont="1" applyFill="1" applyBorder="1" applyAlignment="1">
      <alignment horizontal="center" vertical="center" wrapText="1"/>
    </xf>
    <xf numFmtId="0" fontId="2" fillId="2" borderId="28" xfId="1" applyFont="1" applyFill="1" applyBorder="1" applyAlignment="1">
      <alignment horizontal="center" vertical="center" wrapText="1"/>
    </xf>
    <xf numFmtId="0" fontId="2" fillId="2" borderId="29" xfId="1" applyFont="1" applyFill="1" applyBorder="1" applyAlignment="1">
      <alignment horizontal="center" vertical="center" wrapText="1"/>
    </xf>
    <xf numFmtId="164" fontId="7" fillId="24" borderId="19" xfId="2" applyNumberFormat="1" applyFont="1" applyFill="1" applyBorder="1" applyAlignment="1" applyProtection="1">
      <alignment horizontal="right" vertical="center"/>
      <protection locked="0"/>
    </xf>
    <xf numFmtId="164" fontId="7" fillId="24" borderId="19" xfId="2" applyNumberFormat="1" applyFont="1" applyFill="1" applyBorder="1" applyAlignment="1">
      <alignment horizontal="right" vertical="center"/>
    </xf>
    <xf numFmtId="0" fontId="9" fillId="4" borderId="9" xfId="2" applyFont="1" applyFill="1" applyBorder="1" applyAlignment="1">
      <alignment horizontal="center" vertical="center" wrapText="1"/>
    </xf>
    <xf numFmtId="164" fontId="9" fillId="4" borderId="9" xfId="2" applyNumberFormat="1" applyFont="1" applyFill="1" applyBorder="1" applyAlignment="1">
      <alignment horizontal="right" vertical="center" wrapText="1"/>
    </xf>
    <xf numFmtId="164" fontId="7" fillId="24" borderId="19" xfId="2" applyNumberFormat="1" applyFont="1" applyFill="1" applyBorder="1" applyAlignment="1" applyProtection="1">
      <alignment horizontal="right" vertical="center"/>
    </xf>
    <xf numFmtId="164" fontId="7" fillId="24" borderId="19" xfId="2" applyNumberFormat="1" applyFont="1" applyFill="1" applyBorder="1" applyAlignment="1">
      <alignment horizontal="right" wrapText="1"/>
    </xf>
    <xf numFmtId="164" fontId="7" fillId="4" borderId="30" xfId="2" applyNumberFormat="1" applyFont="1" applyFill="1" applyBorder="1" applyAlignment="1">
      <alignment horizontal="right" vertical="center"/>
    </xf>
    <xf numFmtId="164" fontId="7" fillId="4" borderId="19" xfId="2" applyNumberFormat="1" applyFont="1" applyFill="1" applyBorder="1" applyAlignment="1">
      <alignment horizontal="right" vertical="center"/>
    </xf>
    <xf numFmtId="164" fontId="7" fillId="24" borderId="31" xfId="2" applyNumberFormat="1" applyFont="1" applyFill="1" applyBorder="1" applyAlignment="1">
      <alignment horizontal="right" vertical="center"/>
    </xf>
    <xf numFmtId="165" fontId="7" fillId="4" borderId="30" xfId="2" applyNumberFormat="1" applyFont="1" applyFill="1" applyBorder="1" applyAlignment="1">
      <alignment horizontal="right" vertical="center"/>
    </xf>
    <xf numFmtId="165" fontId="7" fillId="4" borderId="19" xfId="2" applyNumberFormat="1" applyFont="1" applyFill="1" applyBorder="1" applyAlignment="1">
      <alignment horizontal="right" vertical="center"/>
    </xf>
    <xf numFmtId="165" fontId="7" fillId="24" borderId="19" xfId="2" applyNumberFormat="1" applyFont="1" applyFill="1" applyBorder="1" applyAlignment="1">
      <alignment horizontal="right" vertical="center"/>
    </xf>
    <xf numFmtId="165" fontId="7" fillId="24" borderId="31" xfId="2" applyNumberFormat="1" applyFont="1" applyFill="1" applyBorder="1" applyAlignment="1">
      <alignment horizontal="right" vertical="center"/>
    </xf>
    <xf numFmtId="1" fontId="7" fillId="23" borderId="32" xfId="2" applyNumberFormat="1" applyFont="1" applyFill="1" applyBorder="1" applyAlignment="1" applyProtection="1">
      <alignment horizontal="right" vertical="center"/>
      <protection locked="0"/>
    </xf>
    <xf numFmtId="1" fontId="7" fillId="23" borderId="32" xfId="2" applyNumberFormat="1" applyFont="1" applyFill="1" applyBorder="1" applyAlignment="1">
      <alignment horizontal="right" vertical="center"/>
    </xf>
    <xf numFmtId="1" fontId="7" fillId="23" borderId="32" xfId="2" applyNumberFormat="1" applyFont="1" applyFill="1" applyBorder="1" applyAlignment="1">
      <alignment horizontal="right" vertical="center" wrapText="1"/>
    </xf>
    <xf numFmtId="3" fontId="9" fillId="6" borderId="32" xfId="0" applyNumberFormat="1" applyFont="1" applyFill="1" applyBorder="1" applyAlignment="1">
      <alignment horizontal="right" vertical="center" wrapText="1"/>
    </xf>
    <xf numFmtId="3" fontId="7" fillId="6" borderId="32" xfId="0" applyNumberFormat="1" applyFont="1" applyFill="1" applyBorder="1" applyAlignment="1">
      <alignment horizontal="right" vertical="center" wrapText="1"/>
    </xf>
    <xf numFmtId="1" fontId="7" fillId="23" borderId="32" xfId="2" applyNumberFormat="1" applyFont="1" applyFill="1" applyBorder="1" applyAlignment="1">
      <alignment horizontal="right"/>
    </xf>
    <xf numFmtId="1" fontId="7" fillId="23" borderId="32" xfId="2" applyNumberFormat="1" applyFont="1" applyFill="1" applyBorder="1" applyAlignment="1">
      <alignment horizontal="right" wrapText="1"/>
    </xf>
    <xf numFmtId="3" fontId="7" fillId="3" borderId="33" xfId="2" applyNumberFormat="1" applyFont="1" applyFill="1" applyBorder="1" applyAlignment="1">
      <alignment horizontal="right" vertical="center" wrapText="1"/>
    </xf>
    <xf numFmtId="3" fontId="7" fillId="3" borderId="32" xfId="2" applyNumberFormat="1" applyFont="1" applyFill="1" applyBorder="1" applyAlignment="1">
      <alignment horizontal="right" vertical="center" wrapText="1"/>
    </xf>
    <xf numFmtId="1" fontId="7" fillId="23" borderId="34" xfId="2" applyNumberFormat="1" applyFont="1" applyFill="1" applyBorder="1" applyAlignment="1">
      <alignment horizontal="right" vertical="center" wrapText="1"/>
    </xf>
    <xf numFmtId="3" fontId="7" fillId="3" borderId="33" xfId="2" applyNumberFormat="1" applyFont="1" applyFill="1" applyBorder="1" applyAlignment="1">
      <alignment horizontal="right" vertical="center"/>
    </xf>
    <xf numFmtId="3" fontId="7" fillId="3" borderId="32" xfId="2" applyNumberFormat="1" applyFont="1" applyFill="1" applyBorder="1" applyAlignment="1">
      <alignment horizontal="right" vertical="center"/>
    </xf>
    <xf numFmtId="1" fontId="7" fillId="23" borderId="34" xfId="2" applyNumberFormat="1" applyFont="1" applyFill="1" applyBorder="1" applyAlignment="1">
      <alignment horizontal="right" vertical="center"/>
    </xf>
    <xf numFmtId="0" fontId="1" fillId="0" borderId="4" xfId="2" applyBorder="1"/>
    <xf numFmtId="0" fontId="1" fillId="0" borderId="5" xfId="2" applyBorder="1"/>
    <xf numFmtId="0" fontId="2" fillId="0" borderId="3" xfId="2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/>
    </xf>
    <xf numFmtId="0" fontId="5" fillId="0" borderId="4" xfId="2" applyFont="1" applyBorder="1"/>
    <xf numFmtId="0" fontId="7" fillId="0" borderId="4" xfId="2" applyFont="1" applyBorder="1"/>
    <xf numFmtId="0" fontId="7" fillId="0" borderId="5" xfId="2" applyFont="1" applyBorder="1"/>
    <xf numFmtId="0" fontId="2" fillId="0" borderId="3" xfId="2" applyFont="1" applyBorder="1" applyAlignment="1"/>
    <xf numFmtId="0" fontId="2" fillId="0" borderId="4" xfId="2" applyFont="1" applyBorder="1" applyAlignment="1"/>
    <xf numFmtId="0" fontId="2" fillId="0" borderId="4" xfId="2" applyFont="1" applyBorder="1" applyAlignment="1">
      <alignment horizontal="right"/>
    </xf>
    <xf numFmtId="0" fontId="2" fillId="0" borderId="5" xfId="2" applyFont="1" applyBorder="1" applyAlignment="1">
      <alignment horizontal="right"/>
    </xf>
    <xf numFmtId="1" fontId="7" fillId="23" borderId="34" xfId="2" applyNumberFormat="1" applyFont="1" applyFill="1" applyBorder="1" applyAlignment="1" applyProtection="1">
      <alignment horizontal="right" vertical="center"/>
      <protection locked="0"/>
    </xf>
    <xf numFmtId="164" fontId="7" fillId="24" borderId="31" xfId="2" applyNumberFormat="1" applyFont="1" applyFill="1" applyBorder="1" applyAlignment="1" applyProtection="1">
      <alignment horizontal="right" vertical="center"/>
      <protection locked="0"/>
    </xf>
    <xf numFmtId="1" fontId="7" fillId="23" borderId="34" xfId="0" applyNumberFormat="1" applyFont="1" applyFill="1" applyBorder="1" applyAlignment="1">
      <alignment horizontal="right" vertical="center" wrapText="1"/>
    </xf>
    <xf numFmtId="164" fontId="7" fillId="24" borderId="21" xfId="2" applyNumberFormat="1" applyFont="1" applyFill="1" applyBorder="1" applyAlignment="1">
      <alignment horizontal="right"/>
    </xf>
    <xf numFmtId="164" fontId="7" fillId="24" borderId="31" xfId="2" applyNumberFormat="1" applyFont="1" applyFill="1" applyBorder="1" applyAlignment="1" applyProtection="1">
      <alignment horizontal="right" vertical="center"/>
    </xf>
    <xf numFmtId="1" fontId="7" fillId="23" borderId="34" xfId="2" applyNumberFormat="1" applyFont="1" applyFill="1" applyBorder="1" applyAlignment="1">
      <alignment horizontal="right" wrapText="1"/>
    </xf>
    <xf numFmtId="1" fontId="7" fillId="23" borderId="21" xfId="2" applyNumberFormat="1" applyFont="1" applyFill="1" applyBorder="1" applyAlignment="1">
      <alignment horizontal="right" wrapText="1"/>
    </xf>
    <xf numFmtId="164" fontId="7" fillId="24" borderId="31" xfId="2" applyNumberFormat="1" applyFont="1" applyFill="1" applyBorder="1" applyAlignment="1">
      <alignment horizontal="right" wrapText="1"/>
    </xf>
    <xf numFmtId="0" fontId="2" fillId="25" borderId="35" xfId="1" applyFont="1" applyFill="1" applyBorder="1" applyAlignment="1">
      <alignment horizontal="center" vertical="center" wrapText="1"/>
    </xf>
    <xf numFmtId="0" fontId="2" fillId="25" borderId="36" xfId="1" applyFont="1" applyFill="1" applyBorder="1" applyAlignment="1">
      <alignment horizontal="center" vertical="center" wrapText="1"/>
    </xf>
    <xf numFmtId="0" fontId="2" fillId="0" borderId="37" xfId="2" applyFont="1" applyBorder="1" applyAlignment="1" applyProtection="1">
      <alignment vertical="center" wrapText="1"/>
      <protection locked="0"/>
    </xf>
    <xf numFmtId="0" fontId="2" fillId="0" borderId="38" xfId="2" applyFont="1" applyBorder="1" applyAlignment="1" applyProtection="1">
      <alignment vertical="center" wrapText="1"/>
      <protection locked="0"/>
    </xf>
    <xf numFmtId="166" fontId="7" fillId="23" borderId="39" xfId="2" applyNumberFormat="1" applyFont="1" applyFill="1" applyBorder="1" applyAlignment="1" applyProtection="1">
      <alignment horizontal="right" vertical="center"/>
      <protection locked="0"/>
    </xf>
    <xf numFmtId="166" fontId="7" fillId="23" borderId="40" xfId="2" applyNumberFormat="1" applyFont="1" applyFill="1" applyBorder="1" applyAlignment="1" applyProtection="1">
      <alignment horizontal="right" vertical="center"/>
      <protection locked="0"/>
    </xf>
    <xf numFmtId="164" fontId="7" fillId="24" borderId="41" xfId="2" applyNumberFormat="1" applyFont="1" applyFill="1" applyBorder="1" applyAlignment="1" applyProtection="1">
      <alignment horizontal="right" vertical="center"/>
      <protection locked="0"/>
    </xf>
    <xf numFmtId="0" fontId="2" fillId="0" borderId="37" xfId="2" applyFont="1" applyBorder="1" applyAlignment="1">
      <alignment horizontal="right" vertical="center"/>
    </xf>
    <xf numFmtId="0" fontId="2" fillId="0" borderId="38" xfId="2" applyFont="1" applyBorder="1" applyAlignment="1">
      <alignment horizontal="right" vertical="center"/>
    </xf>
    <xf numFmtId="166" fontId="7" fillId="23" borderId="40" xfId="2" applyNumberFormat="1" applyFont="1" applyFill="1" applyBorder="1" applyAlignment="1">
      <alignment horizontal="right" vertical="center"/>
    </xf>
    <xf numFmtId="166" fontId="7" fillId="23" borderId="39" xfId="2" applyNumberFormat="1" applyFont="1" applyFill="1" applyBorder="1" applyAlignment="1">
      <alignment horizontal="right" vertical="center"/>
    </xf>
    <xf numFmtId="164" fontId="7" fillId="24" borderId="40" xfId="2" applyNumberFormat="1" applyFont="1" applyFill="1" applyBorder="1" applyAlignment="1">
      <alignment horizontal="right" vertical="center"/>
    </xf>
    <xf numFmtId="0" fontId="2" fillId="0" borderId="37" xfId="2" applyFont="1" applyFill="1" applyBorder="1" applyAlignment="1">
      <alignment horizontal="right" vertical="center"/>
    </xf>
    <xf numFmtId="0" fontId="2" fillId="0" borderId="38" xfId="2" applyFont="1" applyFill="1" applyBorder="1" applyAlignment="1">
      <alignment horizontal="right" vertical="center"/>
    </xf>
    <xf numFmtId="166" fontId="7" fillId="23" borderId="39" xfId="2" applyNumberFormat="1" applyFont="1" applyFill="1" applyBorder="1" applyAlignment="1">
      <alignment horizontal="right" vertical="center" wrapText="1"/>
    </xf>
    <xf numFmtId="166" fontId="9" fillId="23" borderId="39" xfId="2" applyNumberFormat="1" applyFont="1" applyFill="1" applyBorder="1" applyAlignment="1">
      <alignment horizontal="right" vertical="center" wrapText="1"/>
    </xf>
    <xf numFmtId="166" fontId="7" fillId="23" borderId="40" xfId="2" applyNumberFormat="1" applyFont="1" applyFill="1" applyBorder="1" applyAlignment="1">
      <alignment horizontal="right" vertical="center" wrapText="1"/>
    </xf>
    <xf numFmtId="0" fontId="2" fillId="0" borderId="37" xfId="2" applyFont="1" applyBorder="1" applyAlignment="1">
      <alignment horizontal="right" vertical="center" wrapText="1"/>
    </xf>
    <xf numFmtId="0" fontId="2" fillId="0" borderId="38" xfId="2" applyFont="1" applyBorder="1" applyAlignment="1">
      <alignment horizontal="right" vertical="center" wrapText="1"/>
    </xf>
    <xf numFmtId="166" fontId="7" fillId="23" borderId="39" xfId="2" applyNumberFormat="1" applyFont="1" applyFill="1" applyBorder="1" applyAlignment="1">
      <alignment horizontal="right"/>
    </xf>
    <xf numFmtId="166" fontId="9" fillId="23" borderId="40" xfId="2" applyNumberFormat="1" applyFont="1" applyFill="1" applyBorder="1" applyAlignment="1">
      <alignment horizontal="right" vertical="center" wrapText="1"/>
    </xf>
    <xf numFmtId="164" fontId="9" fillId="24" borderId="40" xfId="2" applyNumberFormat="1" applyFont="1" applyFill="1" applyBorder="1" applyAlignment="1">
      <alignment horizontal="right" vertical="center" wrapText="1"/>
    </xf>
    <xf numFmtId="164" fontId="9" fillId="24" borderId="42" xfId="2" applyNumberFormat="1" applyFont="1" applyFill="1" applyBorder="1" applyAlignment="1">
      <alignment horizontal="right" vertical="center" wrapText="1"/>
    </xf>
    <xf numFmtId="0" fontId="2" fillId="0" borderId="37" xfId="2" applyFont="1" applyFill="1" applyBorder="1" applyAlignment="1">
      <alignment horizontal="right" vertical="center" wrapText="1"/>
    </xf>
    <xf numFmtId="0" fontId="2" fillId="0" borderId="38" xfId="2" applyFont="1" applyFill="1" applyBorder="1" applyAlignment="1">
      <alignment horizontal="right" vertical="center" wrapText="1"/>
    </xf>
    <xf numFmtId="166" fontId="9" fillId="23" borderId="40" xfId="2" applyNumberFormat="1" applyFont="1" applyFill="1" applyBorder="1" applyAlignment="1">
      <alignment horizontal="right" vertical="center"/>
    </xf>
    <xf numFmtId="164" fontId="7" fillId="24" borderId="41" xfId="2" applyNumberFormat="1" applyFont="1" applyFill="1" applyBorder="1" applyAlignment="1">
      <alignment horizontal="right" vertical="center"/>
    </xf>
    <xf numFmtId="164" fontId="7" fillId="24" borderId="40" xfId="2" applyNumberFormat="1" applyFont="1" applyFill="1" applyBorder="1" applyAlignment="1">
      <alignment horizontal="right"/>
    </xf>
    <xf numFmtId="164" fontId="7" fillId="24" borderId="41" xfId="2" applyNumberFormat="1" applyFont="1" applyFill="1" applyBorder="1" applyAlignment="1" applyProtection="1">
      <alignment horizontal="right" vertical="center"/>
    </xf>
    <xf numFmtId="164" fontId="7" fillId="24" borderId="42" xfId="2" applyNumberFormat="1" applyFont="1" applyFill="1" applyBorder="1" applyAlignment="1" applyProtection="1">
      <alignment horizontal="right" vertical="center"/>
    </xf>
    <xf numFmtId="166" fontId="7" fillId="23" borderId="40" xfId="2" applyNumberFormat="1" applyFont="1" applyFill="1" applyBorder="1" applyAlignment="1">
      <alignment horizontal="right" wrapText="1"/>
    </xf>
    <xf numFmtId="166" fontId="7" fillId="23" borderId="39" xfId="2" applyNumberFormat="1" applyFont="1" applyFill="1" applyBorder="1" applyAlignment="1">
      <alignment horizontal="right" wrapText="1"/>
    </xf>
    <xf numFmtId="165" fontId="7" fillId="24" borderId="40" xfId="2" applyNumberFormat="1" applyFont="1" applyFill="1" applyBorder="1" applyAlignment="1">
      <alignment horizontal="right" vertical="center"/>
    </xf>
    <xf numFmtId="164" fontId="7" fillId="24" borderId="42" xfId="2" applyNumberFormat="1" applyFont="1" applyFill="1" applyBorder="1" applyAlignment="1">
      <alignment horizontal="right" vertical="center"/>
    </xf>
    <xf numFmtId="166" fontId="9" fillId="23" borderId="43" xfId="2" applyNumberFormat="1" applyFont="1" applyFill="1" applyBorder="1" applyAlignment="1">
      <alignment horizontal="right" vertical="center" wrapText="1"/>
    </xf>
    <xf numFmtId="164" fontId="7" fillId="24" borderId="40" xfId="2" applyNumberFormat="1" applyFont="1" applyFill="1" applyBorder="1" applyAlignment="1">
      <alignment horizontal="right" vertical="center" wrapText="1"/>
    </xf>
    <xf numFmtId="165" fontId="7" fillId="24" borderId="40" xfId="2" applyNumberFormat="1" applyFont="1" applyFill="1" applyBorder="1" applyAlignment="1">
      <alignment horizontal="right" vertical="center" wrapText="1"/>
    </xf>
    <xf numFmtId="0" fontId="2" fillId="0" borderId="37" xfId="2" applyFont="1" applyBorder="1" applyAlignment="1">
      <alignment horizontal="right"/>
    </xf>
    <xf numFmtId="0" fontId="2" fillId="0" borderId="38" xfId="2" applyFont="1" applyBorder="1" applyAlignment="1">
      <alignment horizontal="right"/>
    </xf>
    <xf numFmtId="166" fontId="7" fillId="23" borderId="44" xfId="2" applyNumberFormat="1" applyFont="1" applyFill="1" applyBorder="1" applyAlignment="1">
      <alignment horizontal="right" vertical="center" wrapText="1"/>
    </xf>
    <xf numFmtId="165" fontId="7" fillId="24" borderId="41" xfId="2" applyNumberFormat="1" applyFont="1" applyFill="1" applyBorder="1" applyAlignment="1">
      <alignment horizontal="right" vertical="center"/>
    </xf>
    <xf numFmtId="166" fontId="9" fillId="23" borderId="40" xfId="2" applyNumberFormat="1" applyFont="1" applyFill="1" applyBorder="1" applyAlignment="1" applyProtection="1">
      <alignment horizontal="right" vertical="center"/>
      <protection locked="0"/>
    </xf>
    <xf numFmtId="0" fontId="6" fillId="0" borderId="0" xfId="1" applyFont="1" applyBorder="1" applyAlignment="1">
      <alignment horizontal="center" vertical="center" wrapText="1"/>
    </xf>
    <xf numFmtId="0" fontId="7" fillId="4" borderId="9" xfId="2" applyFont="1" applyFill="1" applyBorder="1" applyAlignment="1">
      <alignment horizontal="left" vertical="center"/>
    </xf>
    <xf numFmtId="0" fontId="7" fillId="0" borderId="8" xfId="2" applyFont="1" applyBorder="1" applyAlignment="1">
      <alignment horizontal="left" vertical="center" wrapText="1"/>
    </xf>
    <xf numFmtId="0" fontId="7" fillId="0" borderId="6" xfId="2" applyFont="1" applyBorder="1" applyAlignment="1">
      <alignment horizontal="left" vertical="center" wrapText="1"/>
    </xf>
    <xf numFmtId="0" fontId="7" fillId="4" borderId="8" xfId="2" applyFont="1" applyFill="1" applyBorder="1" applyAlignment="1">
      <alignment horizontal="left" vertical="center" wrapText="1"/>
    </xf>
    <xf numFmtId="0" fontId="2" fillId="2" borderId="26" xfId="2" applyFont="1" applyFill="1" applyBorder="1" applyAlignment="1" applyProtection="1">
      <alignment horizontal="center" vertical="center"/>
      <protection locked="0"/>
    </xf>
    <xf numFmtId="0" fontId="2" fillId="0" borderId="3" xfId="2" applyFont="1" applyBorder="1" applyAlignment="1" applyProtection="1">
      <alignment horizontal="left" vertical="center" wrapText="1"/>
      <protection locked="0"/>
    </xf>
    <xf numFmtId="0" fontId="2" fillId="0" borderId="4" xfId="2" applyFont="1" applyBorder="1" applyAlignment="1" applyProtection="1">
      <alignment horizontal="left" vertical="center" wrapText="1"/>
      <protection locked="0"/>
    </xf>
    <xf numFmtId="0" fontId="7" fillId="0" borderId="6" xfId="2" applyFont="1" applyFill="1" applyBorder="1" applyAlignment="1" applyProtection="1">
      <alignment horizontal="left" vertical="center" wrapText="1"/>
      <protection locked="0"/>
    </xf>
    <xf numFmtId="49" fontId="7" fillId="0" borderId="8" xfId="2" applyNumberFormat="1" applyFont="1" applyFill="1" applyBorder="1" applyAlignment="1" applyProtection="1">
      <alignment horizontal="left" vertical="center" wrapText="1"/>
      <protection locked="0"/>
    </xf>
    <xf numFmtId="0" fontId="7" fillId="4" borderId="9" xfId="2" applyFont="1" applyFill="1" applyBorder="1" applyAlignment="1">
      <alignment vertical="center"/>
    </xf>
    <xf numFmtId="0" fontId="2" fillId="0" borderId="3" xfId="2" applyFont="1" applyBorder="1" applyAlignment="1">
      <alignment horizontal="left" vertical="center" wrapText="1"/>
    </xf>
    <xf numFmtId="0" fontId="2" fillId="0" borderId="4" xfId="2" applyFont="1" applyBorder="1" applyAlignment="1">
      <alignment horizontal="left" vertical="center" wrapText="1"/>
    </xf>
    <xf numFmtId="0" fontId="7" fillId="0" borderId="6" xfId="2" applyFont="1" applyFill="1" applyBorder="1" applyAlignment="1">
      <alignment horizontal="left"/>
    </xf>
    <xf numFmtId="0" fontId="9" fillId="0" borderId="8" xfId="2" applyFont="1" applyBorder="1" applyAlignment="1">
      <alignment horizontal="left" vertical="center" wrapText="1"/>
    </xf>
    <xf numFmtId="0" fontId="9" fillId="0" borderId="8" xfId="2" applyFont="1" applyFill="1" applyBorder="1" applyAlignment="1">
      <alignment horizontal="left" vertical="center" wrapText="1"/>
    </xf>
    <xf numFmtId="0" fontId="7" fillId="4" borderId="12" xfId="2" applyFont="1" applyFill="1" applyBorder="1" applyAlignment="1">
      <alignment horizontal="left" vertical="center" wrapText="1"/>
    </xf>
    <xf numFmtId="0" fontId="7" fillId="4" borderId="9" xfId="2" applyFont="1" applyFill="1" applyBorder="1" applyAlignment="1">
      <alignment horizontal="left" vertical="center" wrapText="1"/>
    </xf>
    <xf numFmtId="0" fontId="7" fillId="0" borderId="7" xfId="2" applyFont="1" applyBorder="1" applyAlignment="1">
      <alignment vertical="center" wrapText="1"/>
    </xf>
    <xf numFmtId="0" fontId="7" fillId="0" borderId="6" xfId="2" applyFont="1" applyBorder="1" applyAlignment="1">
      <alignment vertical="center" wrapText="1"/>
    </xf>
    <xf numFmtId="0" fontId="7" fillId="4" borderId="8" xfId="2" applyFont="1" applyFill="1" applyBorder="1" applyAlignment="1">
      <alignment vertical="center"/>
    </xf>
    <xf numFmtId="0" fontId="7" fillId="0" borderId="8" xfId="2" applyFont="1" applyBorder="1" applyAlignment="1">
      <alignment vertical="center" wrapText="1"/>
    </xf>
    <xf numFmtId="0" fontId="7" fillId="4" borderId="8" xfId="2" applyFont="1" applyFill="1" applyBorder="1" applyAlignment="1">
      <alignment horizontal="left" vertical="center"/>
    </xf>
    <xf numFmtId="0" fontId="7" fillId="0" borderId="8" xfId="2" applyFont="1" applyFill="1" applyBorder="1" applyAlignment="1">
      <alignment vertical="center" wrapText="1"/>
    </xf>
    <xf numFmtId="0" fontId="7" fillId="0" borderId="8" xfId="2" applyFont="1" applyFill="1" applyBorder="1" applyAlignment="1">
      <alignment horizontal="left" vertical="center"/>
    </xf>
    <xf numFmtId="0" fontId="7" fillId="0" borderId="8" xfId="2" applyFont="1" applyBorder="1" applyAlignment="1">
      <alignment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left" vertical="center" wrapText="1"/>
    </xf>
    <xf numFmtId="0" fontId="7" fillId="0" borderId="6" xfId="2" applyFont="1" applyFill="1" applyBorder="1" applyAlignment="1">
      <alignment horizontal="left" vertical="center" wrapText="1"/>
    </xf>
    <xf numFmtId="0" fontId="7" fillId="0" borderId="8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left" vertical="center"/>
    </xf>
    <xf numFmtId="0" fontId="2" fillId="0" borderId="4" xfId="2" applyFont="1" applyFill="1" applyBorder="1" applyAlignment="1">
      <alignment horizontal="left" vertical="center"/>
    </xf>
    <xf numFmtId="0" fontId="7" fillId="0" borderId="6" xfId="2" applyFont="1" applyFill="1" applyBorder="1" applyAlignment="1">
      <alignment vertical="center" wrapText="1"/>
    </xf>
    <xf numFmtId="0" fontId="7" fillId="0" borderId="6" xfId="2" applyFont="1" applyBorder="1" applyAlignment="1">
      <alignment horizontal="left"/>
    </xf>
    <xf numFmtId="0" fontId="7" fillId="4" borderId="9" xfId="2" applyFont="1" applyFill="1" applyBorder="1" applyAlignment="1">
      <alignment vertical="center" wrapText="1"/>
    </xf>
    <xf numFmtId="0" fontId="7" fillId="4" borderId="12" xfId="2" applyFont="1" applyFill="1" applyBorder="1" applyAlignment="1">
      <alignment vertical="center"/>
    </xf>
    <xf numFmtId="0" fontId="7" fillId="0" borderId="7" xfId="2" applyFont="1" applyBorder="1" applyAlignment="1" applyProtection="1">
      <alignment horizontal="left" vertical="center" wrapText="1"/>
      <protection locked="0"/>
    </xf>
    <xf numFmtId="0" fontId="7" fillId="0" borderId="6" xfId="2" applyFont="1" applyBorder="1" applyAlignment="1" applyProtection="1">
      <alignment horizontal="left" vertical="center" wrapText="1"/>
      <protection locked="0"/>
    </xf>
    <xf numFmtId="0" fontId="7" fillId="0" borderId="8" xfId="2" applyFont="1" applyBorder="1" applyAlignment="1" applyProtection="1">
      <alignment horizontal="left" vertical="center" wrapText="1"/>
      <protection locked="0"/>
    </xf>
    <xf numFmtId="0" fontId="7" fillId="4" borderId="8" xfId="2" applyFont="1" applyFill="1" applyBorder="1" applyAlignment="1">
      <alignment vertical="center" wrapText="1"/>
    </xf>
    <xf numFmtId="0" fontId="7" fillId="4" borderId="12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left" vertical="center" wrapText="1"/>
    </xf>
    <xf numFmtId="0" fontId="7" fillId="0" borderId="8" xfId="2" applyFont="1" applyFill="1" applyBorder="1" applyAlignment="1">
      <alignment horizontal="left"/>
    </xf>
    <xf numFmtId="0" fontId="7" fillId="0" borderId="8" xfId="2" applyFont="1" applyBorder="1" applyAlignment="1">
      <alignment horizontal="left" vertical="center"/>
    </xf>
    <xf numFmtId="0" fontId="7" fillId="4" borderId="12" xfId="2" applyFont="1" applyFill="1" applyBorder="1" applyAlignment="1">
      <alignment horizontal="left" vertical="center"/>
    </xf>
    <xf numFmtId="0" fontId="7" fillId="0" borderId="8" xfId="2" applyFont="1" applyFill="1" applyBorder="1" applyAlignment="1">
      <alignment vertical="center"/>
    </xf>
    <xf numFmtId="0" fontId="7" fillId="0" borderId="8" xfId="2" applyFont="1" applyFill="1" applyBorder="1" applyAlignment="1"/>
    <xf numFmtId="0" fontId="7" fillId="0" borderId="7" xfId="2" applyFont="1" applyBorder="1" applyAlignment="1">
      <alignment horizontal="left" vertical="center" wrapText="1"/>
    </xf>
    <xf numFmtId="1" fontId="7" fillId="23" borderId="39" xfId="2" applyNumberFormat="1" applyFont="1" applyFill="1" applyBorder="1" applyAlignment="1" applyProtection="1">
      <alignment horizontal="right" vertical="center"/>
      <protection locked="0"/>
    </xf>
    <xf numFmtId="1" fontId="7" fillId="23" borderId="40" xfId="2" applyNumberFormat="1" applyFont="1" applyFill="1" applyBorder="1" applyAlignment="1" applyProtection="1">
      <alignment horizontal="right" vertical="center"/>
      <protection locked="0"/>
    </xf>
    <xf numFmtId="1" fontId="7" fillId="23" borderId="40" xfId="2" applyNumberFormat="1" applyFont="1" applyFill="1" applyBorder="1" applyAlignment="1">
      <alignment horizontal="right" vertical="center"/>
    </xf>
    <xf numFmtId="1" fontId="7" fillId="23" borderId="39" xfId="2" applyNumberFormat="1" applyFont="1" applyFill="1" applyBorder="1" applyAlignment="1">
      <alignment horizontal="right" vertical="center"/>
    </xf>
    <xf numFmtId="1" fontId="9" fillId="23" borderId="40" xfId="2" applyNumberFormat="1" applyFont="1" applyFill="1" applyBorder="1" applyAlignment="1">
      <alignment horizontal="right" vertical="center"/>
    </xf>
    <xf numFmtId="1" fontId="7" fillId="23" borderId="39" xfId="2" applyNumberFormat="1" applyFont="1" applyFill="1" applyBorder="1" applyAlignment="1">
      <alignment horizontal="right" vertical="center" wrapText="1"/>
    </xf>
    <xf numFmtId="1" fontId="7" fillId="23" borderId="40" xfId="2" applyNumberFormat="1" applyFont="1" applyFill="1" applyBorder="1" applyAlignment="1">
      <alignment horizontal="right" vertical="center" wrapText="1"/>
    </xf>
    <xf numFmtId="1" fontId="9" fillId="23" borderId="40" xfId="2" applyNumberFormat="1" applyFont="1" applyFill="1" applyBorder="1" applyAlignment="1">
      <alignment horizontal="right" vertical="center" wrapText="1"/>
    </xf>
    <xf numFmtId="1" fontId="7" fillId="23" borderId="39" xfId="2" applyNumberFormat="1" applyFont="1" applyFill="1" applyBorder="1" applyAlignment="1">
      <alignment horizontal="right"/>
    </xf>
    <xf numFmtId="1" fontId="7" fillId="23" borderId="40" xfId="2" applyNumberFormat="1" applyFont="1" applyFill="1" applyBorder="1" applyAlignment="1">
      <alignment horizontal="right" wrapText="1"/>
    </xf>
    <xf numFmtId="1" fontId="9" fillId="23" borderId="40" xfId="2" applyNumberFormat="1" applyFont="1" applyFill="1" applyBorder="1" applyAlignment="1">
      <alignment horizontal="right" wrapText="1"/>
    </xf>
    <xf numFmtId="1" fontId="7" fillId="23" borderId="39" xfId="2" applyNumberFormat="1" applyFont="1" applyFill="1" applyBorder="1" applyAlignment="1">
      <alignment horizontal="right" wrapText="1"/>
    </xf>
    <xf numFmtId="1" fontId="7" fillId="23" borderId="45" xfId="2" applyNumberFormat="1" applyFont="1" applyFill="1" applyBorder="1" applyAlignment="1">
      <alignment horizontal="right" vertical="center"/>
    </xf>
    <xf numFmtId="1" fontId="7" fillId="23" borderId="43" xfId="2" applyNumberFormat="1" applyFont="1" applyFill="1" applyBorder="1" applyAlignment="1">
      <alignment horizontal="right" vertical="center" wrapText="1"/>
    </xf>
    <xf numFmtId="1" fontId="7" fillId="23" borderId="44" xfId="2" applyNumberFormat="1" applyFont="1" applyFill="1" applyBorder="1" applyAlignment="1">
      <alignment horizontal="right" vertical="center" wrapText="1"/>
    </xf>
  </cellXfs>
  <cellStyles count="39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Blue" xfId="22"/>
    <cellStyle name="Choice" xfId="23"/>
    <cellStyle name="Closed" xfId="24"/>
    <cellStyle name="Emphasis 1" xfId="25"/>
    <cellStyle name="Emphasis 2" xfId="26"/>
    <cellStyle name="Emphasis 3" xfId="27"/>
    <cellStyle name="Green" xfId="28"/>
    <cellStyle name="Grey" xfId="29"/>
    <cellStyle name="Hyperlink 2" xfId="30"/>
    <cellStyle name="Hyperlink_Copy of model_direct_vik4" xfId="3"/>
    <cellStyle name="Koloni" xfId="31"/>
    <cellStyle name="Normal" xfId="0" builtinId="0"/>
    <cellStyle name="Normal 2" xfId="1"/>
    <cellStyle name="Normal 3" xfId="32"/>
    <cellStyle name="Normal_Copy of model_direct_vik4" xfId="2"/>
    <cellStyle name="Percent 2" xfId="33"/>
    <cellStyle name="Percent 3" xfId="34"/>
    <cellStyle name="Percent 4" xfId="35"/>
    <cellStyle name="Sheet Title" xfId="36"/>
    <cellStyle name="White" xfId="37"/>
    <cellStyle name="Zaglavie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62525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Kostadin%20Kolarov_2\My%20Documents\Mobile\New%20Business%20Pla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vivan/Local%20Settings/Temporary%20Internet%20Files/OLK361/Ukazania_last/Copy%20of%20model_direct_vik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ykole/Local%20Settings/Temporary%20Internet%20Files/OLK3A5/Ukazania_last/Copy%20of%20model_direct_vik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 на продуктите"/>
      <sheetName val="Състояние на продуктите"/>
      <sheetName val="Пазарна прогноза (1)"/>
      <sheetName val="Пазарна прогноза (2)"/>
      <sheetName val="Пазарна прогноза (3)"/>
      <sheetName val="Пазарна прогноза (4)"/>
      <sheetName val="Пазарна прогноза (5)"/>
      <sheetName val="План за персонала"/>
      <sheetName val="ОПР 96-98"/>
      <sheetName val="Баланси 96-98"/>
      <sheetName val="Минали отчети"/>
      <sheetName val="Начало"/>
      <sheetName val="Начален баланс"/>
      <sheetName val="Прогнозни продажби"/>
      <sheetName val="Себестойност"/>
      <sheetName val="Постоянни разходи"/>
      <sheetName val="Инвестиции"/>
      <sheetName val="Собствен капитал"/>
      <sheetName val="Разчети по ДДС"/>
      <sheetName val="Проформа ОПР"/>
      <sheetName val="Проформа ОПП"/>
      <sheetName val="Проформа баланси"/>
      <sheetName val="Буфер"/>
      <sheetName val="Финансови показатели"/>
      <sheetName val="Оценка на проекта"/>
      <sheetName val="Мин. и оч. резултати"/>
      <sheetName val="Критични точки"/>
      <sheetName val="Sheet8"/>
      <sheetName val="Описание_на_продуктите"/>
      <sheetName val="Състояние_на_продуктите"/>
      <sheetName val="Пазарна_прогноза_(1)"/>
      <sheetName val="Пазарна_прогноза_(2)"/>
      <sheetName val="Пазарна_прогноза_(3)"/>
      <sheetName val="Пазарна_прогноза_(4)"/>
      <sheetName val="Пазарна_прогноза_(5)"/>
      <sheetName val="План_за_персонала"/>
      <sheetName val="ОПР_96-98"/>
      <sheetName val="Баланси_96-98"/>
      <sheetName val="Минали_отчети"/>
      <sheetName val="Начален_баланс"/>
      <sheetName val="Прогнозни_продажби"/>
      <sheetName val="Постоянни_разходи"/>
      <sheetName val="Собствен_капитал"/>
      <sheetName val="Разчети_по_ДДС"/>
      <sheetName val="Проформа_ОПР"/>
      <sheetName val="Проформа_ОПП"/>
      <sheetName val="Проформа_баланси"/>
      <sheetName val="Финансови_показатели"/>
      <sheetName val="Оценка_на_проекта"/>
      <sheetName val="Мин__и_оч__резултати"/>
      <sheetName val="Критични_точки"/>
      <sheetName val="TB-20-02-2002"/>
      <sheetName val="dropdown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>
        <row r="124">
          <cell r="B124" t="str">
            <v>Електроенергия</v>
          </cell>
          <cell r="C124">
            <v>29491.133333333335</v>
          </cell>
          <cell r="D124">
            <v>29488.799999999999</v>
          </cell>
          <cell r="E124">
            <v>29488.799999999999</v>
          </cell>
          <cell r="F124">
            <v>29488.799999999999</v>
          </cell>
          <cell r="G124">
            <v>29488.799999999999</v>
          </cell>
          <cell r="H124">
            <v>29488.799999999999</v>
          </cell>
          <cell r="I124">
            <v>29488.799999999999</v>
          </cell>
          <cell r="J124">
            <v>29488.799999999999</v>
          </cell>
          <cell r="K124">
            <v>29488.799999999999</v>
          </cell>
          <cell r="L124">
            <v>29488.799999999999</v>
          </cell>
          <cell r="M124">
            <v>29488.799999999999</v>
          </cell>
          <cell r="N124">
            <v>29488.799999999999</v>
          </cell>
          <cell r="O124">
            <v>353867.93333333329</v>
          </cell>
          <cell r="P124">
            <v>357142.80000000005</v>
          </cell>
          <cell r="Q124">
            <v>364285.65600000002</v>
          </cell>
          <cell r="R124">
            <v>371571.36912000005</v>
          </cell>
          <cell r="S124">
            <v>379002.79650240007</v>
          </cell>
          <cell r="T124">
            <v>386582.85243244807</v>
          </cell>
        </row>
        <row r="125">
          <cell r="B125" t="str">
            <v>Отчетна стойност на продадените стоки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B126" t="str">
            <v>Услуги и др.</v>
          </cell>
          <cell r="C126">
            <v>18927.500000000004</v>
          </cell>
          <cell r="D126">
            <v>18926</v>
          </cell>
          <cell r="E126">
            <v>18926</v>
          </cell>
          <cell r="F126">
            <v>18926</v>
          </cell>
          <cell r="G126">
            <v>18926</v>
          </cell>
          <cell r="H126">
            <v>18926</v>
          </cell>
          <cell r="I126">
            <v>18926</v>
          </cell>
          <cell r="J126">
            <v>18926</v>
          </cell>
          <cell r="K126">
            <v>18926</v>
          </cell>
          <cell r="L126">
            <v>18926</v>
          </cell>
          <cell r="M126">
            <v>18926</v>
          </cell>
          <cell r="N126">
            <v>18926</v>
          </cell>
          <cell r="O126">
            <v>227113.5</v>
          </cell>
          <cell r="P126">
            <v>229591.8</v>
          </cell>
          <cell r="Q126">
            <v>234183.636</v>
          </cell>
          <cell r="R126">
            <v>238867.30872</v>
          </cell>
          <cell r="S126">
            <v>243644.65489439998</v>
          </cell>
          <cell r="T126">
            <v>248517.54799228802</v>
          </cell>
        </row>
      </sheetData>
      <sheetData sheetId="15"/>
      <sheetData sheetId="16" refreshError="1">
        <row r="40">
          <cell r="E40">
            <v>151605.31</v>
          </cell>
        </row>
        <row r="43">
          <cell r="M43" t="str">
            <v>Всичко начислени амортизации</v>
          </cell>
          <cell r="O43">
            <v>151605.31</v>
          </cell>
          <cell r="P43">
            <v>247855.31000000003</v>
          </cell>
          <cell r="Q43">
            <v>265355.31000000006</v>
          </cell>
          <cell r="R43">
            <v>274105.31</v>
          </cell>
          <cell r="S43">
            <v>282855.31</v>
          </cell>
          <cell r="T43">
            <v>291605.31</v>
          </cell>
        </row>
      </sheetData>
      <sheetData sheetId="17" refreshError="1">
        <row r="4">
          <cell r="B4" t="str">
            <v>Получени съучастия (увеличение на собствения капитал)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B5" t="str">
            <v>Получени вземания по записани дялови вноски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6">
          <cell r="B6" t="str">
            <v>Намаление на собствения капитал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</row>
        <row r="7">
          <cell r="B7" t="str">
            <v>Вземания по получени през периода съучастия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</sheetData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 Инвестиции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 Инвестиции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N162"/>
  <sheetViews>
    <sheetView showGridLines="0" tabSelected="1" view="pageBreakPreview" topLeftCell="A109" zoomScale="75" zoomScaleNormal="100" zoomScaleSheetLayoutView="75" workbookViewId="0">
      <selection activeCell="M50" sqref="M50:N52"/>
    </sheetView>
  </sheetViews>
  <sheetFormatPr defaultColWidth="8" defaultRowHeight="12.75"/>
  <cols>
    <col min="1" max="1" width="4.7109375" style="75" customWidth="1"/>
    <col min="2" max="2" width="8" style="8" customWidth="1"/>
    <col min="3" max="3" width="55" style="8" customWidth="1"/>
    <col min="4" max="4" width="6.7109375" style="8" customWidth="1"/>
    <col min="5" max="10" width="9.7109375" style="8" customWidth="1"/>
    <col min="11" max="11" width="9.28515625" style="8" customWidth="1"/>
    <col min="12" max="12" width="9.7109375" style="8" customWidth="1"/>
    <col min="13" max="13" width="10.42578125" style="8" customWidth="1"/>
    <col min="14" max="14" width="9.140625" style="8" customWidth="1"/>
    <col min="15" max="16384" width="8" style="8"/>
  </cols>
  <sheetData>
    <row r="1" spans="1:14" s="1" customFormat="1" ht="29.25" customHeight="1">
      <c r="A1" s="223" t="s">
        <v>225</v>
      </c>
      <c r="B1" s="223"/>
      <c r="C1" s="223"/>
      <c r="D1" s="223"/>
      <c r="E1" s="223"/>
      <c r="F1" s="223"/>
      <c r="G1" s="223"/>
      <c r="H1" s="223"/>
      <c r="I1" s="223"/>
      <c r="J1" s="223"/>
    </row>
    <row r="2" spans="1:14" s="1" customFormat="1" ht="15" customHeight="1" thickBot="1">
      <c r="A2" s="4"/>
      <c r="B2" s="5"/>
      <c r="C2" s="5"/>
      <c r="D2" s="5"/>
      <c r="E2" s="5"/>
      <c r="F2" s="5"/>
      <c r="H2" s="2"/>
      <c r="I2" s="3"/>
      <c r="J2" s="3"/>
    </row>
    <row r="3" spans="1:14" ht="30" customHeight="1" thickBot="1">
      <c r="A3" s="6" t="s">
        <v>0</v>
      </c>
      <c r="B3" s="228" t="s">
        <v>1</v>
      </c>
      <c r="C3" s="228"/>
      <c r="D3" s="7" t="s">
        <v>2</v>
      </c>
      <c r="E3" s="133" t="s">
        <v>3</v>
      </c>
      <c r="F3" s="134" t="s">
        <v>4</v>
      </c>
      <c r="G3" s="134" t="s">
        <v>226</v>
      </c>
      <c r="H3" s="134" t="s">
        <v>227</v>
      </c>
      <c r="I3" s="134" t="s">
        <v>228</v>
      </c>
      <c r="J3" s="135" t="s">
        <v>229</v>
      </c>
      <c r="K3" s="181" t="s">
        <v>230</v>
      </c>
      <c r="L3" s="182" t="s">
        <v>231</v>
      </c>
      <c r="M3" s="181" t="s">
        <v>232</v>
      </c>
      <c r="N3" s="182" t="s">
        <v>233</v>
      </c>
    </row>
    <row r="4" spans="1:14" ht="15" customHeight="1" thickBot="1">
      <c r="A4" s="129" t="s">
        <v>5</v>
      </c>
      <c r="B4" s="229" t="s">
        <v>6</v>
      </c>
      <c r="C4" s="230"/>
      <c r="D4" s="9"/>
      <c r="E4" s="9"/>
      <c r="F4" s="9"/>
      <c r="G4" s="9"/>
      <c r="H4" s="9"/>
      <c r="I4" s="162"/>
      <c r="J4" s="163"/>
      <c r="K4" s="183"/>
      <c r="L4" s="184"/>
      <c r="M4" s="183"/>
      <c r="N4" s="184"/>
    </row>
    <row r="5" spans="1:14" ht="15" customHeight="1">
      <c r="A5" s="10" t="s">
        <v>7</v>
      </c>
      <c r="B5" s="231" t="s">
        <v>8</v>
      </c>
      <c r="C5" s="231"/>
      <c r="D5" s="11" t="s">
        <v>9</v>
      </c>
      <c r="E5" s="12">
        <v>83601</v>
      </c>
      <c r="F5" s="12">
        <v>83601</v>
      </c>
      <c r="G5" s="12">
        <v>83736</v>
      </c>
      <c r="H5" s="12">
        <v>83601</v>
      </c>
      <c r="I5" s="149">
        <v>83856</v>
      </c>
      <c r="J5" s="173">
        <v>83601</v>
      </c>
      <c r="K5" s="185">
        <v>83946</v>
      </c>
      <c r="L5" s="185">
        <v>83601</v>
      </c>
      <c r="M5" s="271">
        <v>84006</v>
      </c>
      <c r="N5" s="271">
        <v>77884</v>
      </c>
    </row>
    <row r="6" spans="1:14" ht="15" customHeight="1">
      <c r="A6" s="13" t="s">
        <v>10</v>
      </c>
      <c r="B6" s="232" t="s">
        <v>11</v>
      </c>
      <c r="C6" s="232"/>
      <c r="D6" s="14" t="s">
        <v>9</v>
      </c>
      <c r="E6" s="15">
        <v>84170</v>
      </c>
      <c r="F6" s="15">
        <v>84170</v>
      </c>
      <c r="G6" s="15">
        <v>84170</v>
      </c>
      <c r="H6" s="15">
        <v>84170</v>
      </c>
      <c r="I6" s="80">
        <v>84170</v>
      </c>
      <c r="J6" s="110">
        <v>84170</v>
      </c>
      <c r="K6" s="186">
        <v>84170</v>
      </c>
      <c r="L6" s="186">
        <v>84170</v>
      </c>
      <c r="M6" s="272">
        <v>84170</v>
      </c>
      <c r="N6" s="272">
        <v>78381</v>
      </c>
    </row>
    <row r="7" spans="1:14" ht="15" customHeight="1" thickBot="1">
      <c r="A7" s="16"/>
      <c r="B7" s="224" t="s">
        <v>12</v>
      </c>
      <c r="C7" s="224"/>
      <c r="D7" s="17"/>
      <c r="E7" s="18">
        <f t="shared" ref="E7:J7" si="0">IF(E6=0,0,(E5/E6))</f>
        <v>0.99323987168825001</v>
      </c>
      <c r="F7" s="18">
        <f t="shared" si="0"/>
        <v>0.99323987168825001</v>
      </c>
      <c r="G7" s="18">
        <f t="shared" si="0"/>
        <v>0.99484376856362122</v>
      </c>
      <c r="H7" s="18">
        <f t="shared" si="0"/>
        <v>0.99323987168825001</v>
      </c>
      <c r="I7" s="136">
        <f t="shared" si="0"/>
        <v>0.99626945467506234</v>
      </c>
      <c r="J7" s="174">
        <f t="shared" si="0"/>
        <v>0.99323987168825001</v>
      </c>
      <c r="K7" s="187">
        <f>IF(K6=0,0,(K5/K6))</f>
        <v>0.99733871925864326</v>
      </c>
      <c r="L7" s="187">
        <f>IF(L6=0,0,(L5/L6))</f>
        <v>0.99323987168825001</v>
      </c>
      <c r="M7" s="187">
        <f>IF(M6=0,0,(M5/M6))</f>
        <v>0.99805156231436376</v>
      </c>
      <c r="N7" s="187">
        <f>IF(N6=0,0,(N5/N6))</f>
        <v>0.99365917760681799</v>
      </c>
    </row>
    <row r="8" spans="1:14" ht="15" customHeight="1" thickBot="1">
      <c r="A8" s="19" t="s">
        <v>13</v>
      </c>
      <c r="B8" s="20" t="s">
        <v>14</v>
      </c>
      <c r="C8" s="164"/>
      <c r="D8" s="165"/>
      <c r="E8" s="72"/>
      <c r="F8" s="72"/>
      <c r="G8" s="72"/>
      <c r="H8" s="72"/>
      <c r="I8" s="166"/>
      <c r="J8" s="163"/>
      <c r="K8" s="188"/>
      <c r="L8" s="189"/>
      <c r="M8" s="188"/>
      <c r="N8" s="189"/>
    </row>
    <row r="9" spans="1:14" ht="15" customHeight="1">
      <c r="A9" s="21" t="s">
        <v>15</v>
      </c>
      <c r="B9" s="225" t="s">
        <v>16</v>
      </c>
      <c r="C9" s="226"/>
      <c r="D9" s="25" t="s">
        <v>9</v>
      </c>
      <c r="E9" s="26">
        <v>1245</v>
      </c>
      <c r="F9" s="26">
        <v>945</v>
      </c>
      <c r="G9" s="26">
        <v>1245</v>
      </c>
      <c r="H9" s="26">
        <v>944</v>
      </c>
      <c r="I9" s="150">
        <v>1245</v>
      </c>
      <c r="J9" s="161">
        <v>988</v>
      </c>
      <c r="K9" s="190">
        <v>1245</v>
      </c>
      <c r="L9" s="190">
        <v>931</v>
      </c>
      <c r="M9" s="273">
        <v>1245</v>
      </c>
      <c r="N9" s="273">
        <v>986</v>
      </c>
    </row>
    <row r="10" spans="1:14" ht="15" customHeight="1">
      <c r="A10" s="24" t="s">
        <v>17</v>
      </c>
      <c r="B10" s="226" t="s">
        <v>18</v>
      </c>
      <c r="C10" s="226"/>
      <c r="D10" s="25" t="s">
        <v>9</v>
      </c>
      <c r="E10" s="26">
        <v>1247</v>
      </c>
      <c r="F10" s="26">
        <v>947</v>
      </c>
      <c r="G10" s="26">
        <v>1247</v>
      </c>
      <c r="H10" s="26">
        <v>946</v>
      </c>
      <c r="I10" s="81">
        <v>1247</v>
      </c>
      <c r="J10" s="115">
        <v>990</v>
      </c>
      <c r="K10" s="191">
        <v>1247</v>
      </c>
      <c r="L10" s="191">
        <v>933</v>
      </c>
      <c r="M10" s="274">
        <v>1247</v>
      </c>
      <c r="N10" s="274">
        <v>987</v>
      </c>
    </row>
    <row r="11" spans="1:14" ht="15" customHeight="1">
      <c r="A11" s="21"/>
      <c r="B11" s="227" t="s">
        <v>12</v>
      </c>
      <c r="C11" s="227"/>
      <c r="D11" s="27"/>
      <c r="E11" s="28">
        <f t="shared" ref="E11:J11" si="1">IF(E10=0,0,(E9/E10))</f>
        <v>0.99839615076182842</v>
      </c>
      <c r="F11" s="28">
        <f t="shared" si="1"/>
        <v>0.99788806758183735</v>
      </c>
      <c r="G11" s="28">
        <f t="shared" si="1"/>
        <v>0.99839615076182842</v>
      </c>
      <c r="H11" s="28">
        <f t="shared" si="1"/>
        <v>0.9978858350951374</v>
      </c>
      <c r="I11" s="82">
        <f t="shared" si="1"/>
        <v>0.99839615076182842</v>
      </c>
      <c r="J11" s="128">
        <f t="shared" si="1"/>
        <v>0.99797979797979797</v>
      </c>
      <c r="K11" s="192">
        <f>IF(K10=0,0,(K9/K10))</f>
        <v>0.99839615076182842</v>
      </c>
      <c r="L11" s="192">
        <f>IF(L10=0,0,(L9/L10))</f>
        <v>0.99785637727759913</v>
      </c>
      <c r="M11" s="192">
        <f>IF(M10=0,0,(M9/M10))</f>
        <v>0.99839615076182842</v>
      </c>
      <c r="N11" s="192">
        <f>IF(N10=0,0,(N9/N10))</f>
        <v>0.99898682877406286</v>
      </c>
    </row>
    <row r="12" spans="1:14" ht="15" customHeight="1">
      <c r="A12" s="21" t="s">
        <v>19</v>
      </c>
      <c r="B12" s="225" t="s">
        <v>20</v>
      </c>
      <c r="C12" s="225"/>
      <c r="D12" s="22" t="s">
        <v>9</v>
      </c>
      <c r="E12" s="23">
        <v>1121</v>
      </c>
      <c r="F12" s="23">
        <v>985</v>
      </c>
      <c r="G12" s="23">
        <v>1121</v>
      </c>
      <c r="H12" s="23">
        <v>980</v>
      </c>
      <c r="I12" s="81">
        <v>1121</v>
      </c>
      <c r="J12" s="115">
        <v>985</v>
      </c>
      <c r="K12" s="190">
        <v>1121</v>
      </c>
      <c r="L12" s="190">
        <v>930</v>
      </c>
      <c r="M12" s="273">
        <v>1121</v>
      </c>
      <c r="N12" s="275">
        <v>978</v>
      </c>
    </row>
    <row r="13" spans="1:14" ht="15" customHeight="1">
      <c r="A13" s="21" t="s">
        <v>21</v>
      </c>
      <c r="B13" s="225" t="s">
        <v>22</v>
      </c>
      <c r="C13" s="225"/>
      <c r="D13" s="22" t="s">
        <v>9</v>
      </c>
      <c r="E13" s="23">
        <v>1150</v>
      </c>
      <c r="F13" s="23">
        <v>1005</v>
      </c>
      <c r="G13" s="23">
        <v>1150</v>
      </c>
      <c r="H13" s="23">
        <v>988</v>
      </c>
      <c r="I13" s="81">
        <v>1150</v>
      </c>
      <c r="J13" s="115">
        <v>992</v>
      </c>
      <c r="K13" s="190">
        <v>1150</v>
      </c>
      <c r="L13" s="190">
        <v>937</v>
      </c>
      <c r="M13" s="273">
        <v>1150</v>
      </c>
      <c r="N13" s="273">
        <v>985</v>
      </c>
    </row>
    <row r="14" spans="1:14" ht="15" customHeight="1" thickBot="1">
      <c r="A14" s="21"/>
      <c r="B14" s="239" t="s">
        <v>12</v>
      </c>
      <c r="C14" s="240"/>
      <c r="D14" s="51"/>
      <c r="E14" s="52">
        <f t="shared" ref="E14:J14" si="2">IF(E13=0,0,(E12/E13))</f>
        <v>0.97478260869565214</v>
      </c>
      <c r="F14" s="52">
        <f t="shared" si="2"/>
        <v>0.98009950248756217</v>
      </c>
      <c r="G14" s="52">
        <f t="shared" si="2"/>
        <v>0.97478260869565214</v>
      </c>
      <c r="H14" s="52">
        <f t="shared" si="2"/>
        <v>0.9919028340080972</v>
      </c>
      <c r="I14" s="137">
        <f t="shared" si="2"/>
        <v>0.97478260869565214</v>
      </c>
      <c r="J14" s="144">
        <f t="shared" si="2"/>
        <v>0.99294354838709675</v>
      </c>
      <c r="K14" s="192">
        <f>IF(K13=0,0,(K12/K13))</f>
        <v>0.97478260869565214</v>
      </c>
      <c r="L14" s="192">
        <f>IF(L13=0,0,(L12/L13))</f>
        <v>0.99252934898612588</v>
      </c>
      <c r="M14" s="192">
        <f>IF(M13=0,0,(M12/M13))</f>
        <v>0.97478260869565214</v>
      </c>
      <c r="N14" s="192">
        <f>IF(N13=0,0,(N12/N13))</f>
        <v>0.99289340101522838</v>
      </c>
    </row>
    <row r="15" spans="1:14" ht="15" customHeight="1" thickBot="1">
      <c r="A15" s="30" t="s">
        <v>23</v>
      </c>
      <c r="B15" s="31" t="s">
        <v>24</v>
      </c>
      <c r="C15" s="31"/>
      <c r="D15" s="32"/>
      <c r="E15" s="33"/>
      <c r="F15" s="33"/>
      <c r="G15" s="33"/>
      <c r="H15" s="33"/>
      <c r="I15" s="166"/>
      <c r="J15" s="163"/>
      <c r="K15" s="193"/>
      <c r="L15" s="194"/>
      <c r="M15" s="193"/>
      <c r="N15" s="194"/>
    </row>
    <row r="16" spans="1:14" ht="15" customHeight="1">
      <c r="A16" s="34" t="s">
        <v>25</v>
      </c>
      <c r="B16" s="241" t="s">
        <v>26</v>
      </c>
      <c r="C16" s="242"/>
      <c r="D16" s="25" t="s">
        <v>9</v>
      </c>
      <c r="E16" s="35">
        <v>8010</v>
      </c>
      <c r="F16" s="35">
        <v>8190</v>
      </c>
      <c r="G16" s="35">
        <v>6010</v>
      </c>
      <c r="H16" s="35">
        <v>7920</v>
      </c>
      <c r="I16" s="151">
        <v>4010</v>
      </c>
      <c r="J16" s="158">
        <v>4260</v>
      </c>
      <c r="K16" s="195">
        <v>3010</v>
      </c>
      <c r="L16" s="196">
        <v>154093</v>
      </c>
      <c r="M16" s="276">
        <v>1680</v>
      </c>
      <c r="N16" s="276">
        <v>77153</v>
      </c>
    </row>
    <row r="17" spans="1:14" ht="15" customHeight="1">
      <c r="A17" s="36" t="s">
        <v>27</v>
      </c>
      <c r="B17" s="225" t="s">
        <v>28</v>
      </c>
      <c r="C17" s="225"/>
      <c r="D17" s="22" t="s">
        <v>9</v>
      </c>
      <c r="E17" s="37">
        <v>83601</v>
      </c>
      <c r="F17" s="37">
        <v>83601</v>
      </c>
      <c r="G17" s="37">
        <v>83736</v>
      </c>
      <c r="H17" s="37">
        <v>83601</v>
      </c>
      <c r="I17" s="83">
        <v>83856</v>
      </c>
      <c r="J17" s="113">
        <v>83601</v>
      </c>
      <c r="K17" s="197">
        <v>83946</v>
      </c>
      <c r="L17" s="197">
        <v>83601</v>
      </c>
      <c r="M17" s="277">
        <v>84006</v>
      </c>
      <c r="N17" s="277">
        <v>77884</v>
      </c>
    </row>
    <row r="18" spans="1:14" ht="15" customHeight="1">
      <c r="A18" s="36"/>
      <c r="B18" s="243" t="s">
        <v>12</v>
      </c>
      <c r="C18" s="243"/>
      <c r="D18" s="29"/>
      <c r="E18" s="28">
        <f t="shared" ref="E18:J18" si="3">IF(E17=0,0,(E16/E17))</f>
        <v>9.5812251049628594E-2</v>
      </c>
      <c r="F18" s="28">
        <f t="shared" si="3"/>
        <v>9.7965335342878671E-2</v>
      </c>
      <c r="G18" s="28">
        <f t="shared" si="3"/>
        <v>7.1773191936562536E-2</v>
      </c>
      <c r="H18" s="28">
        <f t="shared" si="3"/>
        <v>9.4735708903003549E-2</v>
      </c>
      <c r="I18" s="82">
        <f t="shared" si="3"/>
        <v>4.7820072505247092E-2</v>
      </c>
      <c r="J18" s="128">
        <f t="shared" si="3"/>
        <v>5.0956328273585247E-2</v>
      </c>
      <c r="K18" s="192">
        <f>IF(K17=0,0,(K16/K17))</f>
        <v>3.5856383865818506E-2</v>
      </c>
      <c r="L18" s="192">
        <f>IF(L17=0,0,(L16/L17))</f>
        <v>1.8431956555543594</v>
      </c>
      <c r="M18" s="192">
        <f>IF(M17=0,0,(M16/M17))</f>
        <v>1.9998571530604956E-2</v>
      </c>
      <c r="N18" s="192">
        <f>IF(N17=0,0,(N16/N17))</f>
        <v>0.99061424682861687</v>
      </c>
    </row>
    <row r="19" spans="1:14" ht="30" customHeight="1">
      <c r="A19" s="36" t="s">
        <v>29</v>
      </c>
      <c r="B19" s="244" t="s">
        <v>30</v>
      </c>
      <c r="C19" s="244"/>
      <c r="D19" s="22" t="s">
        <v>9</v>
      </c>
      <c r="E19" s="37">
        <v>172</v>
      </c>
      <c r="F19" s="37">
        <v>186</v>
      </c>
      <c r="G19" s="37">
        <v>172</v>
      </c>
      <c r="H19" s="37">
        <v>186</v>
      </c>
      <c r="I19" s="83">
        <v>172</v>
      </c>
      <c r="J19" s="113">
        <v>176</v>
      </c>
      <c r="K19" s="197">
        <v>172</v>
      </c>
      <c r="L19" s="197">
        <v>265</v>
      </c>
      <c r="M19" s="277">
        <v>172</v>
      </c>
      <c r="N19" s="278">
        <v>328</v>
      </c>
    </row>
    <row r="20" spans="1:14" ht="15" customHeight="1">
      <c r="A20" s="36" t="s">
        <v>31</v>
      </c>
      <c r="B20" s="244" t="s">
        <v>32</v>
      </c>
      <c r="C20" s="244"/>
      <c r="D20" s="22" t="s">
        <v>9</v>
      </c>
      <c r="E20" s="37">
        <v>172</v>
      </c>
      <c r="F20" s="37">
        <v>186</v>
      </c>
      <c r="G20" s="37">
        <v>172</v>
      </c>
      <c r="H20" s="37">
        <v>186</v>
      </c>
      <c r="I20" s="83">
        <v>172</v>
      </c>
      <c r="J20" s="113">
        <v>176</v>
      </c>
      <c r="K20" s="197">
        <v>172</v>
      </c>
      <c r="L20" s="197">
        <v>265</v>
      </c>
      <c r="M20" s="277">
        <v>172</v>
      </c>
      <c r="N20" s="278">
        <v>328</v>
      </c>
    </row>
    <row r="21" spans="1:14" ht="15" customHeight="1" thickBot="1">
      <c r="A21" s="36"/>
      <c r="B21" s="233" t="s">
        <v>12</v>
      </c>
      <c r="C21" s="233"/>
      <c r="D21" s="51"/>
      <c r="E21" s="52">
        <f t="shared" ref="E21:J21" si="4">IF(E20=0,0,(E19/E20))</f>
        <v>1</v>
      </c>
      <c r="F21" s="52">
        <f t="shared" si="4"/>
        <v>1</v>
      </c>
      <c r="G21" s="52">
        <f t="shared" si="4"/>
        <v>1</v>
      </c>
      <c r="H21" s="52">
        <f t="shared" si="4"/>
        <v>1</v>
      </c>
      <c r="I21" s="137">
        <f t="shared" si="4"/>
        <v>1</v>
      </c>
      <c r="J21" s="144">
        <f t="shared" si="4"/>
        <v>1</v>
      </c>
      <c r="K21" s="192">
        <f>IF(K20=0,0,(K19/K20))</f>
        <v>1</v>
      </c>
      <c r="L21" s="192">
        <f>IF(L20=0,0,(L19/L20))</f>
        <v>1</v>
      </c>
      <c r="M21" s="192">
        <f>IF(M20=0,0,(M19/M20))</f>
        <v>1</v>
      </c>
      <c r="N21" s="192">
        <f>IF(N20=0,0,(N19/N20))</f>
        <v>1</v>
      </c>
    </row>
    <row r="22" spans="1:14" ht="15" customHeight="1" thickBot="1">
      <c r="A22" s="130" t="s">
        <v>33</v>
      </c>
      <c r="B22" s="234" t="s">
        <v>34</v>
      </c>
      <c r="C22" s="235"/>
      <c r="D22" s="39"/>
      <c r="E22" s="40"/>
      <c r="F22" s="40"/>
      <c r="G22" s="40"/>
      <c r="H22" s="40"/>
      <c r="I22" s="166"/>
      <c r="J22" s="163"/>
      <c r="K22" s="198"/>
      <c r="L22" s="199"/>
      <c r="M22" s="198"/>
      <c r="N22" s="199"/>
    </row>
    <row r="23" spans="1:14" ht="15" customHeight="1">
      <c r="A23" s="24" t="s">
        <v>35</v>
      </c>
      <c r="B23" s="236" t="s">
        <v>36</v>
      </c>
      <c r="C23" s="236"/>
      <c r="D23" s="25" t="s">
        <v>37</v>
      </c>
      <c r="E23" s="41">
        <v>8909000</v>
      </c>
      <c r="F23" s="152">
        <v>8964947</v>
      </c>
      <c r="G23" s="41">
        <v>6971570</v>
      </c>
      <c r="H23" s="153">
        <v>8952415</v>
      </c>
      <c r="I23" s="154">
        <v>5937421</v>
      </c>
      <c r="J23" s="175">
        <v>8454721</v>
      </c>
      <c r="K23" s="200">
        <v>5165946</v>
      </c>
      <c r="L23" s="200">
        <f>8594850-241949</f>
        <v>8352901</v>
      </c>
      <c r="M23" s="279">
        <v>4608010</v>
      </c>
      <c r="N23" s="279">
        <v>8033388</v>
      </c>
    </row>
    <row r="24" spans="1:14" ht="15" customHeight="1">
      <c r="A24" s="36" t="s">
        <v>38</v>
      </c>
      <c r="B24" s="237" t="s">
        <v>39</v>
      </c>
      <c r="C24" s="237"/>
      <c r="D24" s="22" t="s">
        <v>37</v>
      </c>
      <c r="E24" s="43">
        <v>3205199</v>
      </c>
      <c r="F24" s="43">
        <v>3420995</v>
      </c>
      <c r="G24" s="37">
        <v>3206953</v>
      </c>
      <c r="H24" s="37">
        <v>3173398</v>
      </c>
      <c r="I24" s="83">
        <v>3147003</v>
      </c>
      <c r="J24" s="113">
        <v>2865373</v>
      </c>
      <c r="K24" s="201">
        <v>3099474</v>
      </c>
      <c r="L24" s="201">
        <f>3135566-153154</f>
        <v>2982412</v>
      </c>
      <c r="M24" s="278">
        <v>3087435</v>
      </c>
      <c r="N24" s="277">
        <v>3102266</v>
      </c>
    </row>
    <row r="25" spans="1:14" ht="15" customHeight="1">
      <c r="A25" s="36" t="s">
        <v>40</v>
      </c>
      <c r="B25" s="238" t="s">
        <v>41</v>
      </c>
      <c r="C25" s="238"/>
      <c r="D25" s="44" t="s">
        <v>37</v>
      </c>
      <c r="E25" s="43">
        <v>5703801</v>
      </c>
      <c r="F25" s="43">
        <f>F23-F24</f>
        <v>5543952</v>
      </c>
      <c r="G25" s="37">
        <v>3764617</v>
      </c>
      <c r="H25" s="37">
        <f>H23-H24</f>
        <v>5779017</v>
      </c>
      <c r="I25" s="83">
        <v>2790418</v>
      </c>
      <c r="J25" s="113">
        <v>5589348</v>
      </c>
      <c r="K25" s="201">
        <v>2066472</v>
      </c>
      <c r="L25" s="201">
        <f>L23-L24</f>
        <v>5370489</v>
      </c>
      <c r="M25" s="278">
        <v>1520575</v>
      </c>
      <c r="N25" s="278">
        <f>N23-N24</f>
        <v>4931122</v>
      </c>
    </row>
    <row r="26" spans="1:14" ht="15" customHeight="1" thickBot="1">
      <c r="A26" s="36"/>
      <c r="B26" s="224" t="s">
        <v>12</v>
      </c>
      <c r="C26" s="224"/>
      <c r="D26" s="138"/>
      <c r="E26" s="139">
        <f>IF(E23=0,0,(E25/E23))</f>
        <v>0.6402290941744303</v>
      </c>
      <c r="F26" s="139">
        <f>IF(F23=0,0,(F25/F23))</f>
        <v>0.61840320974569063</v>
      </c>
      <c r="G26" s="139">
        <f>IF(G23=0,0,(G25/G23))</f>
        <v>0.5399955820568394</v>
      </c>
      <c r="H26" s="139">
        <f>IF(H23=0,0,(H25/H23))</f>
        <v>0.64552603962171107</v>
      </c>
      <c r="I26" s="139">
        <f t="shared" ref="I26:J26" si="5">IF(I23=0,0,(I25/I23))</f>
        <v>0.46997138993512505</v>
      </c>
      <c r="J26" s="139">
        <f t="shared" si="5"/>
        <v>0.66109195087572969</v>
      </c>
      <c r="K26" s="202">
        <f>IF(K23=0,0,(K25/K23))</f>
        <v>0.40001811865629255</v>
      </c>
      <c r="L26" s="203">
        <f>IF(L23=0,0,(L25/L23))</f>
        <v>0.64294895869111823</v>
      </c>
      <c r="M26" s="202">
        <f>IF(M23=0,0,(M25/M23))</f>
        <v>0.3299851779835547</v>
      </c>
      <c r="N26" s="203">
        <f>IF(N23=0,0,(N25/N23))</f>
        <v>0.61382843701810497</v>
      </c>
    </row>
    <row r="27" spans="1:14" ht="15" customHeight="1" thickBot="1">
      <c r="A27" s="130" t="s">
        <v>42</v>
      </c>
      <c r="B27" s="249" t="s">
        <v>43</v>
      </c>
      <c r="C27" s="250"/>
      <c r="D27" s="45"/>
      <c r="E27" s="46"/>
      <c r="F27" s="46"/>
      <c r="G27" s="46"/>
      <c r="H27" s="46"/>
      <c r="I27" s="162"/>
      <c r="J27" s="163"/>
      <c r="K27" s="204"/>
      <c r="L27" s="205"/>
      <c r="M27" s="204"/>
      <c r="N27" s="205"/>
    </row>
    <row r="28" spans="1:14" ht="15" customHeight="1">
      <c r="A28" s="47" t="s">
        <v>44</v>
      </c>
      <c r="B28" s="251" t="s">
        <v>45</v>
      </c>
      <c r="C28" s="251"/>
      <c r="D28" s="25" t="s">
        <v>9</v>
      </c>
      <c r="E28" s="35">
        <v>240</v>
      </c>
      <c r="F28" s="35">
        <v>148</v>
      </c>
      <c r="G28" s="35">
        <v>180</v>
      </c>
      <c r="H28" s="35">
        <v>91</v>
      </c>
      <c r="I28" s="151">
        <v>120</v>
      </c>
      <c r="J28" s="158">
        <v>52</v>
      </c>
      <c r="K28" s="195">
        <v>100</v>
      </c>
      <c r="L28" s="195">
        <v>112</v>
      </c>
      <c r="M28" s="276">
        <v>49</v>
      </c>
      <c r="N28" s="276">
        <v>180</v>
      </c>
    </row>
    <row r="29" spans="1:14" ht="15" customHeight="1">
      <c r="A29" s="48" t="s">
        <v>46</v>
      </c>
      <c r="B29" s="252" t="s">
        <v>47</v>
      </c>
      <c r="C29" s="252"/>
      <c r="D29" s="22" t="s">
        <v>48</v>
      </c>
      <c r="E29" s="23">
        <v>491</v>
      </c>
      <c r="F29" s="23">
        <v>491</v>
      </c>
      <c r="G29" s="23">
        <v>491</v>
      </c>
      <c r="H29" s="23">
        <v>491</v>
      </c>
      <c r="I29" s="81">
        <v>491</v>
      </c>
      <c r="J29" s="115">
        <v>491</v>
      </c>
      <c r="K29" s="190">
        <v>491</v>
      </c>
      <c r="L29" s="190">
        <f>491-30.6</f>
        <v>460.4</v>
      </c>
      <c r="M29" s="273">
        <v>491</v>
      </c>
      <c r="N29" s="273">
        <v>446</v>
      </c>
    </row>
    <row r="30" spans="1:14" ht="15" customHeight="1">
      <c r="A30" s="48"/>
      <c r="B30" s="245" t="s">
        <v>12</v>
      </c>
      <c r="C30" s="245"/>
      <c r="D30" s="29"/>
      <c r="E30" s="28">
        <f t="shared" ref="E30:J30" si="6">IF(E29=0,0,(E28/E29))</f>
        <v>0.48879837067209775</v>
      </c>
      <c r="F30" s="28">
        <f t="shared" si="6"/>
        <v>0.3014256619144603</v>
      </c>
      <c r="G30" s="28">
        <f t="shared" si="6"/>
        <v>0.36659877800407331</v>
      </c>
      <c r="H30" s="28">
        <f t="shared" si="6"/>
        <v>0.18533604887983707</v>
      </c>
      <c r="I30" s="82">
        <f t="shared" si="6"/>
        <v>0.24439918533604887</v>
      </c>
      <c r="J30" s="128">
        <f t="shared" si="6"/>
        <v>0.10590631364562118</v>
      </c>
      <c r="K30" s="192">
        <f>IF(K29=0,0,(K28/K29))</f>
        <v>0.20366598778004075</v>
      </c>
      <c r="L30" s="192">
        <f>IF(L29=0,0,(L28/L29))</f>
        <v>0.24326672458731538</v>
      </c>
      <c r="M30" s="192">
        <f>IF(M29=0,0,(M28/M29))</f>
        <v>9.9796334012219962E-2</v>
      </c>
      <c r="N30" s="192">
        <f>IF(N29=0,0,(N28/N29))</f>
        <v>0.40358744394618834</v>
      </c>
    </row>
    <row r="31" spans="1:14" ht="15" customHeight="1">
      <c r="A31" s="48" t="s">
        <v>49</v>
      </c>
      <c r="B31" s="252" t="s">
        <v>50</v>
      </c>
      <c r="C31" s="252"/>
      <c r="D31" s="44" t="s">
        <v>9</v>
      </c>
      <c r="E31" s="23">
        <v>700</v>
      </c>
      <c r="F31" s="23">
        <v>962</v>
      </c>
      <c r="G31" s="23">
        <v>500</v>
      </c>
      <c r="H31" s="23">
        <v>761</v>
      </c>
      <c r="I31" s="81">
        <v>300</v>
      </c>
      <c r="J31" s="115">
        <v>932</v>
      </c>
      <c r="K31" s="190">
        <v>200</v>
      </c>
      <c r="L31" s="190">
        <v>850</v>
      </c>
      <c r="M31" s="273">
        <v>180</v>
      </c>
      <c r="N31" s="273">
        <v>586</v>
      </c>
    </row>
    <row r="32" spans="1:14" ht="15" customHeight="1">
      <c r="A32" s="48" t="s">
        <v>51</v>
      </c>
      <c r="B32" s="252" t="s">
        <v>52</v>
      </c>
      <c r="C32" s="252"/>
      <c r="D32" s="22" t="s">
        <v>48</v>
      </c>
      <c r="E32" s="23">
        <v>902</v>
      </c>
      <c r="F32" s="23">
        <v>902</v>
      </c>
      <c r="G32" s="23">
        <v>902</v>
      </c>
      <c r="H32" s="23">
        <v>902</v>
      </c>
      <c r="I32" s="81">
        <v>902</v>
      </c>
      <c r="J32" s="115">
        <v>902</v>
      </c>
      <c r="K32" s="190">
        <v>902</v>
      </c>
      <c r="L32" s="190">
        <v>902</v>
      </c>
      <c r="M32" s="273">
        <v>902</v>
      </c>
      <c r="N32" s="273">
        <v>936</v>
      </c>
    </row>
    <row r="33" spans="1:14" ht="15" customHeight="1">
      <c r="A33" s="48"/>
      <c r="B33" s="245" t="s">
        <v>12</v>
      </c>
      <c r="C33" s="245"/>
      <c r="D33" s="29"/>
      <c r="E33" s="28">
        <f t="shared" ref="E33:J33" si="7">IF(E32=0,0,(E31/E32))</f>
        <v>0.77605321507760527</v>
      </c>
      <c r="F33" s="28">
        <f t="shared" si="7"/>
        <v>1.0665188470066518</v>
      </c>
      <c r="G33" s="28">
        <f t="shared" si="7"/>
        <v>0.55432372505543237</v>
      </c>
      <c r="H33" s="28">
        <f t="shared" si="7"/>
        <v>0.84368070953436802</v>
      </c>
      <c r="I33" s="82">
        <f t="shared" si="7"/>
        <v>0.33259423503325941</v>
      </c>
      <c r="J33" s="128">
        <f t="shared" si="7"/>
        <v>1.0332594235033259</v>
      </c>
      <c r="K33" s="192">
        <f>IF(K32=0,0,(K31/K32))</f>
        <v>0.22172949002217296</v>
      </c>
      <c r="L33" s="192">
        <f>IF(L32=0,0,(L31/L32))</f>
        <v>0.94235033259423506</v>
      </c>
      <c r="M33" s="192">
        <f>IF(M32=0,0,(M31/M32))</f>
        <v>0.19955654101995565</v>
      </c>
      <c r="N33" s="192">
        <f>IF(N32=0,0,(N31/N32))</f>
        <v>0.62606837606837606</v>
      </c>
    </row>
    <row r="34" spans="1:14" ht="15" customHeight="1">
      <c r="A34" s="36" t="s">
        <v>53</v>
      </c>
      <c r="B34" s="246" t="s">
        <v>54</v>
      </c>
      <c r="C34" s="246"/>
      <c r="D34" s="49" t="s">
        <v>9</v>
      </c>
      <c r="E34" s="23">
        <v>280</v>
      </c>
      <c r="F34" s="23">
        <v>396</v>
      </c>
      <c r="G34" s="23">
        <v>260</v>
      </c>
      <c r="H34" s="23">
        <v>305</v>
      </c>
      <c r="I34" s="81">
        <v>240</v>
      </c>
      <c r="J34" s="115">
        <v>270</v>
      </c>
      <c r="K34" s="190">
        <v>220</v>
      </c>
      <c r="L34" s="190">
        <v>408</v>
      </c>
      <c r="M34" s="273">
        <v>200</v>
      </c>
      <c r="N34" s="273">
        <v>448</v>
      </c>
    </row>
    <row r="35" spans="1:14" ht="15" customHeight="1">
      <c r="A35" s="36" t="s">
        <v>55</v>
      </c>
      <c r="B35" s="247" t="s">
        <v>56</v>
      </c>
      <c r="C35" s="247"/>
      <c r="D35" s="22" t="s">
        <v>9</v>
      </c>
      <c r="E35" s="37">
        <v>39165</v>
      </c>
      <c r="F35" s="37">
        <f>39165+50</f>
        <v>39215</v>
      </c>
      <c r="G35" s="37">
        <v>39165</v>
      </c>
      <c r="H35" s="37">
        <v>39250</v>
      </c>
      <c r="I35" s="83">
        <v>39165</v>
      </c>
      <c r="J35" s="113">
        <f>39250+20</f>
        <v>39270</v>
      </c>
      <c r="K35" s="197">
        <v>39165</v>
      </c>
      <c r="L35" s="201">
        <v>27800</v>
      </c>
      <c r="M35" s="277">
        <v>39165</v>
      </c>
      <c r="N35" s="277">
        <v>27830</v>
      </c>
    </row>
    <row r="36" spans="1:14" ht="15" customHeight="1">
      <c r="A36" s="36"/>
      <c r="B36" s="243" t="s">
        <v>12</v>
      </c>
      <c r="C36" s="243"/>
      <c r="D36" s="29"/>
      <c r="E36" s="28">
        <f t="shared" ref="E36:J36" si="8">IF(E35=0,0,(E34/E35))</f>
        <v>7.1492403932082215E-3</v>
      </c>
      <c r="F36" s="28">
        <f t="shared" si="8"/>
        <v>1.0098176718092567E-2</v>
      </c>
      <c r="G36" s="28">
        <f t="shared" si="8"/>
        <v>6.6385803651219204E-3</v>
      </c>
      <c r="H36" s="28">
        <f t="shared" si="8"/>
        <v>7.770700636942675E-3</v>
      </c>
      <c r="I36" s="82">
        <f t="shared" si="8"/>
        <v>6.1279203370356184E-3</v>
      </c>
      <c r="J36" s="128">
        <f t="shared" si="8"/>
        <v>6.8754774637127579E-3</v>
      </c>
      <c r="K36" s="192">
        <f>IF(K35=0,0,(K34/K35))</f>
        <v>5.6172603089493173E-3</v>
      </c>
      <c r="L36" s="192">
        <f>IF(L35=0,0,(L34/L35))</f>
        <v>1.4676258992805755E-2</v>
      </c>
      <c r="M36" s="192">
        <f>IF(M35=0,0,(M34/M35))</f>
        <v>5.1066002808630153E-3</v>
      </c>
      <c r="N36" s="192">
        <f>IF(N35=0,0,(N34/N35))</f>
        <v>1.6097736255839021E-2</v>
      </c>
    </row>
    <row r="37" spans="1:14" ht="15" customHeight="1">
      <c r="A37" s="36" t="s">
        <v>57</v>
      </c>
      <c r="B37" s="248" t="s">
        <v>58</v>
      </c>
      <c r="C37" s="248"/>
      <c r="D37" s="49" t="s">
        <v>9</v>
      </c>
      <c r="E37" s="23">
        <v>485</v>
      </c>
      <c r="F37" s="23">
        <v>435</v>
      </c>
      <c r="G37" s="23">
        <v>460</v>
      </c>
      <c r="H37" s="23">
        <v>389</v>
      </c>
      <c r="I37" s="81">
        <v>440</v>
      </c>
      <c r="J37" s="115">
        <v>320</v>
      </c>
      <c r="K37" s="190">
        <v>400</v>
      </c>
      <c r="L37" s="206">
        <v>303</v>
      </c>
      <c r="M37" s="273">
        <v>360</v>
      </c>
      <c r="N37" s="273">
        <v>157</v>
      </c>
    </row>
    <row r="38" spans="1:14" ht="15" customHeight="1">
      <c r="A38" s="36" t="s">
        <v>59</v>
      </c>
      <c r="B38" s="246" t="s">
        <v>60</v>
      </c>
      <c r="C38" s="246"/>
      <c r="D38" s="49" t="s">
        <v>9</v>
      </c>
      <c r="E38" s="23">
        <v>78</v>
      </c>
      <c r="F38" s="23">
        <v>79</v>
      </c>
      <c r="G38" s="23">
        <v>78</v>
      </c>
      <c r="H38" s="23">
        <v>80</v>
      </c>
      <c r="I38" s="81">
        <v>78</v>
      </c>
      <c r="J38" s="115">
        <v>80</v>
      </c>
      <c r="K38" s="190">
        <v>78</v>
      </c>
      <c r="L38" s="190">
        <v>77</v>
      </c>
      <c r="M38" s="273">
        <v>78</v>
      </c>
      <c r="N38" s="273">
        <v>45</v>
      </c>
    </row>
    <row r="39" spans="1:14" ht="15" customHeight="1" thickBot="1">
      <c r="A39" s="50"/>
      <c r="B39" s="258" t="s">
        <v>12</v>
      </c>
      <c r="C39" s="233"/>
      <c r="D39" s="51"/>
      <c r="E39" s="52">
        <f t="shared" ref="E39:J39" si="9">IF(E38=0,0,(E37/E38))</f>
        <v>6.2179487179487181</v>
      </c>
      <c r="F39" s="52">
        <f t="shared" si="9"/>
        <v>5.5063291139240507</v>
      </c>
      <c r="G39" s="52">
        <f t="shared" si="9"/>
        <v>5.8974358974358978</v>
      </c>
      <c r="H39" s="52">
        <f t="shared" si="9"/>
        <v>4.8624999999999998</v>
      </c>
      <c r="I39" s="137">
        <f t="shared" si="9"/>
        <v>5.6410256410256414</v>
      </c>
      <c r="J39" s="144">
        <f t="shared" si="9"/>
        <v>4</v>
      </c>
      <c r="K39" s="207">
        <f>IF(K38=0,0,(K37/K38))</f>
        <v>5.1282051282051286</v>
      </c>
      <c r="L39" s="207">
        <f>IF(L38=0,0,(L37/L38))</f>
        <v>3.9350649350649349</v>
      </c>
      <c r="M39" s="207">
        <f>IF(M38=0,0,(M37/M38))</f>
        <v>4.615384615384615</v>
      </c>
      <c r="N39" s="207">
        <f>IF(N38=0,0,(N37/N38))</f>
        <v>3.4888888888888889</v>
      </c>
    </row>
    <row r="40" spans="1:14" ht="15" customHeight="1" thickBot="1">
      <c r="A40" s="38" t="s">
        <v>61</v>
      </c>
      <c r="B40" s="31" t="s">
        <v>62</v>
      </c>
      <c r="C40" s="31"/>
      <c r="D40" s="32"/>
      <c r="E40" s="33"/>
      <c r="F40" s="33"/>
      <c r="G40" s="33"/>
      <c r="H40" s="33"/>
      <c r="I40" s="167"/>
      <c r="J40" s="168"/>
      <c r="K40" s="193"/>
      <c r="L40" s="194"/>
      <c r="M40" s="193"/>
      <c r="N40" s="194"/>
    </row>
    <row r="41" spans="1:14">
      <c r="A41" s="53" t="s">
        <v>63</v>
      </c>
      <c r="B41" s="259" t="s">
        <v>64</v>
      </c>
      <c r="C41" s="260"/>
      <c r="D41" s="11" t="s">
        <v>9</v>
      </c>
      <c r="E41" s="26">
        <v>350</v>
      </c>
      <c r="F41" s="26">
        <v>360</v>
      </c>
      <c r="G41" s="26">
        <v>340</v>
      </c>
      <c r="H41" s="26">
        <v>360</v>
      </c>
      <c r="I41" s="150">
        <v>330</v>
      </c>
      <c r="J41" s="161">
        <v>360</v>
      </c>
      <c r="K41" s="190">
        <v>320</v>
      </c>
      <c r="L41" s="206">
        <v>360</v>
      </c>
      <c r="M41" s="273">
        <v>310</v>
      </c>
      <c r="N41" s="273">
        <v>220</v>
      </c>
    </row>
    <row r="42" spans="1:14" ht="15" customHeight="1">
      <c r="A42" s="54" t="s">
        <v>65</v>
      </c>
      <c r="B42" s="247" t="s">
        <v>56</v>
      </c>
      <c r="C42" s="247"/>
      <c r="D42" s="11" t="s">
        <v>9</v>
      </c>
      <c r="E42" s="12">
        <v>39165</v>
      </c>
      <c r="F42" s="12">
        <f>39165+50</f>
        <v>39215</v>
      </c>
      <c r="G42" s="12">
        <v>39165</v>
      </c>
      <c r="H42" s="12">
        <v>39250</v>
      </c>
      <c r="I42" s="80">
        <v>39165</v>
      </c>
      <c r="J42" s="110">
        <v>39270</v>
      </c>
      <c r="K42" s="185">
        <v>39165</v>
      </c>
      <c r="L42" s="201">
        <v>27800</v>
      </c>
      <c r="M42" s="271">
        <v>39165</v>
      </c>
      <c r="N42" s="271">
        <v>27830</v>
      </c>
    </row>
    <row r="43" spans="1:14" ht="15" customHeight="1">
      <c r="A43" s="53"/>
      <c r="B43" s="243" t="s">
        <v>12</v>
      </c>
      <c r="C43" s="243"/>
      <c r="D43" s="55"/>
      <c r="E43" s="56">
        <f t="shared" ref="E43:J43" si="10">IF(E42=0,0,(E41/E42))</f>
        <v>8.9365504915102766E-3</v>
      </c>
      <c r="F43" s="56">
        <f t="shared" si="10"/>
        <v>9.1801606528114244E-3</v>
      </c>
      <c r="G43" s="56">
        <f t="shared" si="10"/>
        <v>8.6812204774671265E-3</v>
      </c>
      <c r="H43" s="56">
        <f t="shared" si="10"/>
        <v>9.171974522292993E-3</v>
      </c>
      <c r="I43" s="85">
        <f t="shared" si="10"/>
        <v>8.4258904634239747E-3</v>
      </c>
      <c r="J43" s="176">
        <f t="shared" si="10"/>
        <v>9.1673032849503445E-3</v>
      </c>
      <c r="K43" s="208">
        <f>IF(K42=0,0,(K41/K42))</f>
        <v>8.1705604493808245E-3</v>
      </c>
      <c r="L43" s="208">
        <f>IF(L42=0,0,(L41/L42))</f>
        <v>1.2949640287769784E-2</v>
      </c>
      <c r="M43" s="208">
        <f>IF(M42=0,0,(M41/M42))</f>
        <v>7.9152304353376744E-3</v>
      </c>
      <c r="N43" s="208">
        <f>IF(N42=0,0,(N41/N42))</f>
        <v>7.9051383399209481E-3</v>
      </c>
    </row>
    <row r="44" spans="1:14">
      <c r="A44" s="53" t="s">
        <v>66</v>
      </c>
      <c r="B44" s="261" t="s">
        <v>67</v>
      </c>
      <c r="C44" s="261"/>
      <c r="D44" s="14" t="s">
        <v>9</v>
      </c>
      <c r="E44" s="23">
        <v>19670</v>
      </c>
      <c r="F44" s="23">
        <v>19700</v>
      </c>
      <c r="G44" s="23">
        <v>19670</v>
      </c>
      <c r="H44" s="23">
        <v>19700</v>
      </c>
      <c r="I44" s="81">
        <v>19670</v>
      </c>
      <c r="J44" s="115">
        <v>19700</v>
      </c>
      <c r="K44" s="190">
        <v>19670</v>
      </c>
      <c r="L44" s="206">
        <v>19700</v>
      </c>
      <c r="M44" s="273">
        <v>19670</v>
      </c>
      <c r="N44" s="273">
        <v>13915</v>
      </c>
    </row>
    <row r="45" spans="1:14" ht="15" customHeight="1" thickBot="1">
      <c r="A45" s="57" t="s">
        <v>68</v>
      </c>
      <c r="B45" s="233" t="s">
        <v>12</v>
      </c>
      <c r="C45" s="233"/>
      <c r="D45" s="17"/>
      <c r="E45" s="58">
        <f t="shared" ref="E45:J45" si="11">IF(E42=0,0,(E44/E42))</f>
        <v>0.50223413762287761</v>
      </c>
      <c r="F45" s="58">
        <f t="shared" si="11"/>
        <v>0.50235879127884742</v>
      </c>
      <c r="G45" s="58">
        <f t="shared" si="11"/>
        <v>0.50223413762287761</v>
      </c>
      <c r="H45" s="58">
        <f t="shared" si="11"/>
        <v>0.50191082802547771</v>
      </c>
      <c r="I45" s="140">
        <f t="shared" si="11"/>
        <v>0.50223413762287761</v>
      </c>
      <c r="J45" s="177">
        <f t="shared" si="11"/>
        <v>0.50165520753756043</v>
      </c>
      <c r="K45" s="209">
        <f>IF(K42=0,0,(K44/K42))</f>
        <v>0.50223413762287761</v>
      </c>
      <c r="L45" s="210">
        <f>IF(L42=0,0,(L44/L42))</f>
        <v>0.70863309352517989</v>
      </c>
      <c r="M45" s="209">
        <f>IF(M42=0,0,(M44/M42))</f>
        <v>0.50223413762287761</v>
      </c>
      <c r="N45" s="210">
        <f>IF(N42=0,0,(N44/N42))</f>
        <v>0.5</v>
      </c>
    </row>
    <row r="46" spans="1:14" ht="15" customHeight="1" thickBot="1">
      <c r="A46" s="131" t="s">
        <v>69</v>
      </c>
      <c r="B46" s="253" t="s">
        <v>70</v>
      </c>
      <c r="C46" s="254"/>
      <c r="D46" s="32"/>
      <c r="E46" s="33"/>
      <c r="F46" s="33"/>
      <c r="G46" s="33"/>
      <c r="H46" s="33"/>
      <c r="I46" s="167"/>
      <c r="J46" s="168"/>
      <c r="K46" s="193"/>
      <c r="L46" s="194"/>
      <c r="M46" s="193"/>
      <c r="N46" s="194"/>
    </row>
    <row r="47" spans="1:14" ht="15" customHeight="1">
      <c r="A47" s="59" t="s">
        <v>71</v>
      </c>
      <c r="B47" s="255" t="s">
        <v>72</v>
      </c>
      <c r="C47" s="255"/>
      <c r="D47" s="61" t="s">
        <v>9</v>
      </c>
      <c r="E47" s="62">
        <v>48564</v>
      </c>
      <c r="F47" s="62">
        <v>48564</v>
      </c>
      <c r="G47" s="62">
        <v>48564</v>
      </c>
      <c r="H47" s="62">
        <v>48564</v>
      </c>
      <c r="I47" s="155">
        <v>48564</v>
      </c>
      <c r="J47" s="178">
        <v>48564</v>
      </c>
      <c r="K47" s="211">
        <v>48564</v>
      </c>
      <c r="L47" s="211">
        <v>48564</v>
      </c>
      <c r="M47" s="280">
        <v>48564</v>
      </c>
      <c r="N47" s="281">
        <v>47108</v>
      </c>
    </row>
    <row r="48" spans="1:14" ht="15" customHeight="1">
      <c r="A48" s="60" t="s">
        <v>73</v>
      </c>
      <c r="B48" s="251" t="s">
        <v>74</v>
      </c>
      <c r="C48" s="256"/>
      <c r="D48" s="61" t="s">
        <v>9</v>
      </c>
      <c r="E48" s="62">
        <v>84170</v>
      </c>
      <c r="F48" s="62">
        <v>84170</v>
      </c>
      <c r="G48" s="62">
        <v>84170</v>
      </c>
      <c r="H48" s="62">
        <v>84170</v>
      </c>
      <c r="I48" s="86">
        <v>84170</v>
      </c>
      <c r="J48" s="179">
        <v>84170</v>
      </c>
      <c r="K48" s="212">
        <v>84170</v>
      </c>
      <c r="L48" s="212">
        <v>84170</v>
      </c>
      <c r="M48" s="282">
        <v>84170</v>
      </c>
      <c r="N48" s="282">
        <v>78331</v>
      </c>
    </row>
    <row r="49" spans="1:14" ht="15" customHeight="1" thickBot="1">
      <c r="A49" s="63"/>
      <c r="B49" s="257" t="s">
        <v>12</v>
      </c>
      <c r="C49" s="257"/>
      <c r="D49" s="51"/>
      <c r="E49" s="64">
        <f t="shared" ref="E49:J49" si="12">IF(E48=0,0,(E47/E48))</f>
        <v>0.57697516930022574</v>
      </c>
      <c r="F49" s="64">
        <f t="shared" si="12"/>
        <v>0.57697516930022574</v>
      </c>
      <c r="G49" s="64">
        <f t="shared" si="12"/>
        <v>0.57697516930022574</v>
      </c>
      <c r="H49" s="64">
        <f t="shared" si="12"/>
        <v>0.57697516930022574</v>
      </c>
      <c r="I49" s="141">
        <f t="shared" si="12"/>
        <v>0.57697516930022574</v>
      </c>
      <c r="J49" s="180">
        <f t="shared" si="12"/>
        <v>0.57697516930022574</v>
      </c>
      <c r="K49" s="209">
        <f>IF(K48=0,0,(K47/K48))</f>
        <v>0.57697516930022574</v>
      </c>
      <c r="L49" s="209">
        <f>IF(L48=0,0,(L47/L48))</f>
        <v>0.57697516930022574</v>
      </c>
      <c r="M49" s="209">
        <f>IF(M48=0,0,(M47/M48))</f>
        <v>0.57697516930022574</v>
      </c>
      <c r="N49" s="209">
        <f>IF(N48=0,0,(N47/N48))</f>
        <v>0.60139663734664439</v>
      </c>
    </row>
    <row r="50" spans="1:14" ht="15" customHeight="1" thickBot="1">
      <c r="A50" s="132" t="s">
        <v>75</v>
      </c>
      <c r="B50" s="249" t="s">
        <v>76</v>
      </c>
      <c r="C50" s="250"/>
      <c r="D50" s="45"/>
      <c r="E50" s="46"/>
      <c r="F50" s="46"/>
      <c r="G50" s="46"/>
      <c r="H50" s="46"/>
      <c r="I50" s="167"/>
      <c r="J50" s="168"/>
      <c r="K50" s="204"/>
      <c r="L50" s="205"/>
      <c r="M50" s="204"/>
      <c r="N50" s="205"/>
    </row>
    <row r="51" spans="1:14">
      <c r="A51" s="36" t="s">
        <v>77</v>
      </c>
      <c r="B51" s="251" t="s">
        <v>78</v>
      </c>
      <c r="C51" s="256"/>
      <c r="D51" s="61" t="s">
        <v>9</v>
      </c>
      <c r="E51" s="26">
        <v>682</v>
      </c>
      <c r="F51" s="26">
        <v>1007</v>
      </c>
      <c r="G51" s="26">
        <v>682</v>
      </c>
      <c r="H51" s="26">
        <v>1062</v>
      </c>
      <c r="I51" s="150">
        <v>682</v>
      </c>
      <c r="J51" s="161">
        <v>1033</v>
      </c>
      <c r="K51" s="190">
        <v>682</v>
      </c>
      <c r="L51" s="190">
        <v>1008</v>
      </c>
      <c r="M51" s="273">
        <v>682</v>
      </c>
      <c r="N51" s="273">
        <v>1028</v>
      </c>
    </row>
    <row r="52" spans="1:14" ht="15" customHeight="1">
      <c r="A52" s="34" t="s">
        <v>79</v>
      </c>
      <c r="B52" s="251" t="s">
        <v>80</v>
      </c>
      <c r="C52" s="256"/>
      <c r="D52" s="61" t="s">
        <v>9</v>
      </c>
      <c r="E52" s="26">
        <v>682</v>
      </c>
      <c r="F52" s="26">
        <v>1007</v>
      </c>
      <c r="G52" s="26">
        <v>682</v>
      </c>
      <c r="H52" s="26">
        <v>1062</v>
      </c>
      <c r="I52" s="81">
        <v>682</v>
      </c>
      <c r="J52" s="115">
        <v>1033</v>
      </c>
      <c r="K52" s="191">
        <v>682</v>
      </c>
      <c r="L52" s="191">
        <v>1008</v>
      </c>
      <c r="M52" s="274">
        <v>682</v>
      </c>
      <c r="N52" s="274">
        <v>1038</v>
      </c>
    </row>
    <row r="53" spans="1:14" ht="15" customHeight="1">
      <c r="A53" s="36"/>
      <c r="B53" s="262" t="s">
        <v>12</v>
      </c>
      <c r="C53" s="262"/>
      <c r="D53" s="29"/>
      <c r="E53" s="65">
        <f t="shared" ref="E53:J53" si="13">IF(E52=0,0,(E51/E52))</f>
        <v>1</v>
      </c>
      <c r="F53" s="65">
        <f t="shared" si="13"/>
        <v>1</v>
      </c>
      <c r="G53" s="65">
        <f t="shared" si="13"/>
        <v>1</v>
      </c>
      <c r="H53" s="65">
        <f t="shared" si="13"/>
        <v>1</v>
      </c>
      <c r="I53" s="87">
        <f t="shared" si="13"/>
        <v>1</v>
      </c>
      <c r="J53" s="126">
        <f t="shared" si="13"/>
        <v>1</v>
      </c>
      <c r="K53" s="213">
        <f>IF(K52=0,0,(K51/K52))</f>
        <v>1</v>
      </c>
      <c r="L53" s="213">
        <f>IF(L52=0,0,(L51/L52))</f>
        <v>1</v>
      </c>
      <c r="M53" s="213">
        <f>IF(M52=0,0,(M51/M52))</f>
        <v>1</v>
      </c>
      <c r="N53" s="213">
        <f>IF(N52=0,0,(N51/N52))</f>
        <v>0.99036608863198461</v>
      </c>
    </row>
    <row r="54" spans="1:14" ht="15" customHeight="1">
      <c r="A54" s="36" t="s">
        <v>81</v>
      </c>
      <c r="B54" s="252" t="s">
        <v>82</v>
      </c>
      <c r="C54" s="247"/>
      <c r="D54" s="22" t="s">
        <v>37</v>
      </c>
      <c r="E54" s="23">
        <v>4223700</v>
      </c>
      <c r="F54" s="23">
        <v>4890000</v>
      </c>
      <c r="G54" s="23">
        <v>4223700</v>
      </c>
      <c r="H54" s="23">
        <v>5743810</v>
      </c>
      <c r="I54" s="81">
        <v>4223700</v>
      </c>
      <c r="J54" s="115">
        <v>4727320</v>
      </c>
      <c r="K54" s="190">
        <v>4223700</v>
      </c>
      <c r="L54" s="190">
        <v>4784850</v>
      </c>
      <c r="M54" s="273">
        <v>4223700</v>
      </c>
      <c r="N54" s="273">
        <v>4764200</v>
      </c>
    </row>
    <row r="55" spans="1:14" ht="15" customHeight="1">
      <c r="A55" s="36" t="s">
        <v>83</v>
      </c>
      <c r="B55" s="252" t="s">
        <v>84</v>
      </c>
      <c r="C55" s="247"/>
      <c r="D55" s="22" t="s">
        <v>37</v>
      </c>
      <c r="E55" s="23">
        <v>4891000</v>
      </c>
      <c r="F55" s="23">
        <v>4891000</v>
      </c>
      <c r="G55" s="23">
        <v>4891000</v>
      </c>
      <c r="H55" s="23">
        <v>4891000</v>
      </c>
      <c r="I55" s="81">
        <v>4891000</v>
      </c>
      <c r="J55" s="115">
        <v>8159000</v>
      </c>
      <c r="K55" s="190">
        <v>8159000</v>
      </c>
      <c r="L55" s="190">
        <v>8159000</v>
      </c>
      <c r="M55" s="273">
        <v>4891000</v>
      </c>
      <c r="N55" s="273">
        <v>489100</v>
      </c>
    </row>
    <row r="56" spans="1:14" ht="15" customHeight="1" thickBot="1">
      <c r="A56" s="50"/>
      <c r="B56" s="263" t="s">
        <v>12</v>
      </c>
      <c r="C56" s="257"/>
      <c r="D56" s="51"/>
      <c r="E56" s="52">
        <f t="shared" ref="E56:J56" si="14">IF(E55=0,0,(E54/E55))</f>
        <v>0.8635657329789409</v>
      </c>
      <c r="F56" s="52">
        <f t="shared" si="14"/>
        <v>0.99979554283377636</v>
      </c>
      <c r="G56" s="52">
        <f t="shared" si="14"/>
        <v>0.8635657329789409</v>
      </c>
      <c r="H56" s="52">
        <f t="shared" si="14"/>
        <v>1.1743631159272132</v>
      </c>
      <c r="I56" s="137">
        <f t="shared" si="14"/>
        <v>0.8635657329789409</v>
      </c>
      <c r="J56" s="144">
        <f t="shared" si="14"/>
        <v>0.57939943620541734</v>
      </c>
      <c r="K56" s="214">
        <f>IF(K55=0,0,(K54/K55))</f>
        <v>0.51767373452628995</v>
      </c>
      <c r="L56" s="214">
        <f>IF(L55=0,0,(L54/L55))</f>
        <v>0.58645054540997676</v>
      </c>
      <c r="M56" s="214">
        <f>IF(M55=0,0,(M54/M55))</f>
        <v>0.8635657329789409</v>
      </c>
      <c r="N56" s="214">
        <f>IF(N55=0,0,(N54/N55))</f>
        <v>9.7407483132283783</v>
      </c>
    </row>
    <row r="57" spans="1:14" ht="15" customHeight="1" thickBot="1">
      <c r="A57" s="30" t="s">
        <v>85</v>
      </c>
      <c r="B57" s="31" t="s">
        <v>86</v>
      </c>
      <c r="C57" s="31"/>
      <c r="D57" s="32"/>
      <c r="E57" s="33"/>
      <c r="F57" s="33"/>
      <c r="G57" s="33"/>
      <c r="H57" s="33"/>
      <c r="I57" s="167"/>
      <c r="J57" s="168"/>
      <c r="K57" s="193"/>
      <c r="L57" s="194"/>
      <c r="M57" s="193"/>
      <c r="N57" s="194"/>
    </row>
    <row r="58" spans="1:14" ht="15" customHeight="1">
      <c r="A58" s="60" t="s">
        <v>87</v>
      </c>
      <c r="B58" s="264" t="s">
        <v>88</v>
      </c>
      <c r="C58" s="251"/>
      <c r="D58" s="61" t="s">
        <v>9</v>
      </c>
      <c r="E58" s="62">
        <v>43</v>
      </c>
      <c r="F58" s="62">
        <v>26</v>
      </c>
      <c r="G58" s="62">
        <v>40</v>
      </c>
      <c r="H58" s="62">
        <v>27</v>
      </c>
      <c r="I58" s="155">
        <v>46</v>
      </c>
      <c r="J58" s="178">
        <v>56</v>
      </c>
      <c r="K58" s="212">
        <v>41</v>
      </c>
      <c r="L58" s="212">
        <v>61</v>
      </c>
      <c r="M58" s="282"/>
      <c r="N58" s="282">
        <v>45</v>
      </c>
    </row>
    <row r="59" spans="1:14" ht="15" customHeight="1">
      <c r="A59" s="59" t="s">
        <v>89</v>
      </c>
      <c r="B59" s="247" t="s">
        <v>90</v>
      </c>
      <c r="C59" s="247"/>
      <c r="D59" s="66" t="s">
        <v>9</v>
      </c>
      <c r="E59" s="23">
        <v>12355</v>
      </c>
      <c r="F59" s="23">
        <f>E59+6</f>
        <v>12361</v>
      </c>
      <c r="G59" s="23">
        <v>12355</v>
      </c>
      <c r="H59" s="23">
        <f>G59+6+4</f>
        <v>12365</v>
      </c>
      <c r="I59" s="81">
        <v>12355</v>
      </c>
      <c r="J59" s="115">
        <f>I59+6+4+3</f>
        <v>12368</v>
      </c>
      <c r="K59" s="190">
        <v>12355</v>
      </c>
      <c r="L59" s="206">
        <v>8100</v>
      </c>
      <c r="M59" s="273"/>
      <c r="N59" s="273">
        <v>8100</v>
      </c>
    </row>
    <row r="60" spans="1:14" ht="15" customHeight="1">
      <c r="A60" s="59"/>
      <c r="B60" s="262" t="s">
        <v>12</v>
      </c>
      <c r="C60" s="262"/>
      <c r="D60" s="27"/>
      <c r="E60" s="28">
        <f t="shared" ref="E60:J60" si="15">IF(E59=0,0,(E58/E59))</f>
        <v>3.480372318899231E-3</v>
      </c>
      <c r="F60" s="28">
        <f t="shared" si="15"/>
        <v>2.1033896933905023E-3</v>
      </c>
      <c r="G60" s="28">
        <f t="shared" si="15"/>
        <v>3.2375556454876568E-3</v>
      </c>
      <c r="H60" s="28">
        <f t="shared" si="15"/>
        <v>2.1835826930853217E-3</v>
      </c>
      <c r="I60" s="82">
        <f t="shared" si="15"/>
        <v>3.7231889923108052E-3</v>
      </c>
      <c r="J60" s="128">
        <f t="shared" si="15"/>
        <v>4.5278137128072441E-3</v>
      </c>
      <c r="K60" s="192">
        <f>IF(K59=0,0,(K58/K59))</f>
        <v>3.3184945366248482E-3</v>
      </c>
      <c r="L60" s="192">
        <f>IF(L59=0,0,(L58/L59))</f>
        <v>7.530864197530864E-3</v>
      </c>
      <c r="M60" s="192">
        <f>IF(M59=0,0,(M58/M59))</f>
        <v>0</v>
      </c>
      <c r="N60" s="192">
        <f>IF(N59=0,0,(N58/N59))</f>
        <v>5.5555555555555558E-3</v>
      </c>
    </row>
    <row r="61" spans="1:14" ht="15" customHeight="1">
      <c r="A61" s="59" t="s">
        <v>91</v>
      </c>
      <c r="B61" s="247" t="s">
        <v>92</v>
      </c>
      <c r="C61" s="247"/>
      <c r="D61" s="66" t="s">
        <v>9</v>
      </c>
      <c r="E61" s="23">
        <v>55</v>
      </c>
      <c r="F61" s="23">
        <v>151</v>
      </c>
      <c r="G61" s="23">
        <v>52</v>
      </c>
      <c r="H61" s="23">
        <v>135</v>
      </c>
      <c r="I61" s="81">
        <v>49</v>
      </c>
      <c r="J61" s="115">
        <v>120</v>
      </c>
      <c r="K61" s="190">
        <v>45</v>
      </c>
      <c r="L61" s="190">
        <v>115</v>
      </c>
      <c r="M61" s="283">
        <v>40</v>
      </c>
      <c r="N61" s="283">
        <v>101</v>
      </c>
    </row>
    <row r="62" spans="1:14" ht="15" customHeight="1">
      <c r="A62" s="59" t="s">
        <v>93</v>
      </c>
      <c r="B62" s="252" t="s">
        <v>94</v>
      </c>
      <c r="C62" s="252"/>
      <c r="D62" s="44" t="s">
        <v>48</v>
      </c>
      <c r="E62" s="23">
        <v>139</v>
      </c>
      <c r="F62" s="23">
        <v>139</v>
      </c>
      <c r="G62" s="23">
        <v>139</v>
      </c>
      <c r="H62" s="23">
        <v>139</v>
      </c>
      <c r="I62" s="81">
        <v>139</v>
      </c>
      <c r="J62" s="115">
        <v>139</v>
      </c>
      <c r="K62" s="190">
        <v>139</v>
      </c>
      <c r="L62" s="190">
        <v>139</v>
      </c>
      <c r="M62" s="273">
        <v>139</v>
      </c>
      <c r="N62" s="273">
        <v>141.5</v>
      </c>
    </row>
    <row r="63" spans="1:14" ht="15" customHeight="1" thickBot="1">
      <c r="A63" s="63"/>
      <c r="B63" s="257" t="s">
        <v>12</v>
      </c>
      <c r="C63" s="257"/>
      <c r="D63" s="51"/>
      <c r="E63" s="52">
        <f t="shared" ref="E63:J63" si="16">IF(E62=0,0,(E61/E62))</f>
        <v>0.39568345323741005</v>
      </c>
      <c r="F63" s="52">
        <f t="shared" si="16"/>
        <v>1.0863309352517985</v>
      </c>
      <c r="G63" s="52">
        <f t="shared" si="16"/>
        <v>0.37410071942446044</v>
      </c>
      <c r="H63" s="52">
        <f t="shared" si="16"/>
        <v>0.97122302158273377</v>
      </c>
      <c r="I63" s="137">
        <f t="shared" si="16"/>
        <v>0.35251798561151076</v>
      </c>
      <c r="J63" s="144">
        <f t="shared" si="16"/>
        <v>0.86330935251798557</v>
      </c>
      <c r="K63" s="207">
        <f>IF(K62=0,0,(K61/K62))</f>
        <v>0.32374100719424459</v>
      </c>
      <c r="L63" s="207">
        <f>IF(L62=0,0,(L61/L62))</f>
        <v>0.82733812949640284</v>
      </c>
      <c r="M63" s="207">
        <f>IF(M62=0,0,(M61/M62))</f>
        <v>0.28776978417266186</v>
      </c>
      <c r="N63" s="207">
        <f>IF(N62=0,0,(N61/N62))</f>
        <v>0.71378091872791516</v>
      </c>
    </row>
    <row r="64" spans="1:14" ht="15" customHeight="1" thickBot="1">
      <c r="A64" s="132" t="s">
        <v>95</v>
      </c>
      <c r="B64" s="249" t="s">
        <v>96</v>
      </c>
      <c r="C64" s="250"/>
      <c r="D64" s="45"/>
      <c r="E64" s="46"/>
      <c r="F64" s="46"/>
      <c r="G64" s="46"/>
      <c r="H64" s="46"/>
      <c r="I64" s="167"/>
      <c r="J64" s="168"/>
      <c r="K64" s="204"/>
      <c r="L64" s="205"/>
      <c r="M64" s="204"/>
      <c r="N64" s="205"/>
    </row>
    <row r="65" spans="1:14" ht="15" customHeight="1">
      <c r="A65" s="59" t="s">
        <v>97</v>
      </c>
      <c r="B65" s="255" t="s">
        <v>98</v>
      </c>
      <c r="C65" s="255"/>
      <c r="D65" s="61" t="s">
        <v>99</v>
      </c>
      <c r="E65" s="26">
        <v>0</v>
      </c>
      <c r="F65" s="26">
        <v>0</v>
      </c>
      <c r="G65" s="26">
        <v>0</v>
      </c>
      <c r="H65" s="26">
        <v>0</v>
      </c>
      <c r="I65" s="150">
        <v>0</v>
      </c>
      <c r="J65" s="161">
        <v>0</v>
      </c>
      <c r="K65" s="190">
        <v>0</v>
      </c>
      <c r="L65" s="190">
        <v>0</v>
      </c>
      <c r="M65" s="273">
        <v>0</v>
      </c>
      <c r="N65" s="273">
        <v>0</v>
      </c>
    </row>
    <row r="66" spans="1:14" ht="15" customHeight="1">
      <c r="A66" s="60" t="s">
        <v>100</v>
      </c>
      <c r="B66" s="251" t="s">
        <v>101</v>
      </c>
      <c r="C66" s="256"/>
      <c r="D66" s="61" t="s">
        <v>99</v>
      </c>
      <c r="E66" s="35">
        <v>0</v>
      </c>
      <c r="F66" s="35">
        <v>0</v>
      </c>
      <c r="G66" s="35">
        <v>0</v>
      </c>
      <c r="H66" s="35">
        <v>0</v>
      </c>
      <c r="I66" s="83">
        <v>0</v>
      </c>
      <c r="J66" s="113">
        <v>0</v>
      </c>
      <c r="K66" s="195">
        <v>0</v>
      </c>
      <c r="L66" s="195">
        <v>0</v>
      </c>
      <c r="M66" s="276">
        <v>0</v>
      </c>
      <c r="N66" s="276">
        <v>0</v>
      </c>
    </row>
    <row r="67" spans="1:14" ht="15" customHeight="1" thickBot="1">
      <c r="A67" s="63"/>
      <c r="B67" s="263" t="s">
        <v>12</v>
      </c>
      <c r="C67" s="257"/>
      <c r="D67" s="51"/>
      <c r="E67" s="52">
        <f t="shared" ref="E67:J67" si="17">IF(E66=0,0,(E65/E66))</f>
        <v>0</v>
      </c>
      <c r="F67" s="52">
        <f t="shared" si="17"/>
        <v>0</v>
      </c>
      <c r="G67" s="52">
        <f t="shared" si="17"/>
        <v>0</v>
      </c>
      <c r="H67" s="52">
        <f t="shared" si="17"/>
        <v>0</v>
      </c>
      <c r="I67" s="137">
        <f t="shared" si="17"/>
        <v>0</v>
      </c>
      <c r="J67" s="144">
        <f t="shared" si="17"/>
        <v>0</v>
      </c>
      <c r="K67" s="207">
        <f>IF(K66=0,0,(K65/K66))</f>
        <v>0</v>
      </c>
      <c r="L67" s="207">
        <f>IF(L66=0,0,(L65/L66))</f>
        <v>0</v>
      </c>
      <c r="M67" s="207">
        <f>IF(M66=0,0,(M65/M66))</f>
        <v>0</v>
      </c>
      <c r="N67" s="207">
        <f>IF(N66=0,0,(N65/N66))</f>
        <v>0</v>
      </c>
    </row>
    <row r="68" spans="1:14" ht="15" customHeight="1" thickBot="1">
      <c r="A68" s="30" t="s">
        <v>102</v>
      </c>
      <c r="B68" s="31" t="s">
        <v>103</v>
      </c>
      <c r="C68" s="31"/>
      <c r="D68" s="32"/>
      <c r="E68" s="33"/>
      <c r="F68" s="33"/>
      <c r="G68" s="33"/>
      <c r="H68" s="33"/>
      <c r="I68" s="167"/>
      <c r="J68" s="168"/>
      <c r="K68" s="193"/>
      <c r="L68" s="194"/>
      <c r="M68" s="193"/>
      <c r="N68" s="194"/>
    </row>
    <row r="69" spans="1:14" ht="15" customHeight="1">
      <c r="A69" s="24" t="s">
        <v>104</v>
      </c>
      <c r="B69" s="264" t="s">
        <v>105</v>
      </c>
      <c r="C69" s="251"/>
      <c r="D69" s="89" t="s">
        <v>9</v>
      </c>
      <c r="E69" s="156">
        <v>235</v>
      </c>
      <c r="F69" s="157">
        <v>266</v>
      </c>
      <c r="G69" s="157">
        <v>235</v>
      </c>
      <c r="H69" s="157">
        <v>255</v>
      </c>
      <c r="I69" s="151">
        <v>235</v>
      </c>
      <c r="J69" s="158">
        <v>257</v>
      </c>
      <c r="K69" s="195">
        <v>235</v>
      </c>
      <c r="L69" s="215">
        <v>215</v>
      </c>
      <c r="M69" s="276">
        <v>235</v>
      </c>
      <c r="N69" s="284">
        <v>223</v>
      </c>
    </row>
    <row r="70" spans="1:14" ht="15" customHeight="1">
      <c r="A70" s="21" t="s">
        <v>106</v>
      </c>
      <c r="B70" s="247" t="s">
        <v>56</v>
      </c>
      <c r="C70" s="247"/>
      <c r="D70" s="90" t="s">
        <v>9</v>
      </c>
      <c r="E70" s="109">
        <v>39165</v>
      </c>
      <c r="F70" s="102">
        <f>E70+50</f>
        <v>39215</v>
      </c>
      <c r="G70" s="101">
        <v>39165</v>
      </c>
      <c r="H70" s="102">
        <v>39250</v>
      </c>
      <c r="I70" s="83">
        <v>39165</v>
      </c>
      <c r="J70" s="110">
        <f>39250+20</f>
        <v>39270</v>
      </c>
      <c r="K70" s="197">
        <v>39165</v>
      </c>
      <c r="L70" s="201">
        <v>27800</v>
      </c>
      <c r="M70" s="277">
        <v>39165</v>
      </c>
      <c r="N70" s="277">
        <v>27830</v>
      </c>
    </row>
    <row r="71" spans="1:14" ht="15" customHeight="1">
      <c r="A71" s="21"/>
      <c r="B71" s="245" t="s">
        <v>12</v>
      </c>
      <c r="C71" s="245"/>
      <c r="D71" s="91"/>
      <c r="E71" s="111">
        <f t="shared" ref="E71:J71" si="18">IF(E70=0,0,(E69/E70))</f>
        <v>6.0002553300140433E-3</v>
      </c>
      <c r="F71" s="103">
        <f t="shared" si="18"/>
        <v>6.7831187045773299E-3</v>
      </c>
      <c r="G71" s="103">
        <f t="shared" si="18"/>
        <v>6.0002553300140433E-3</v>
      </c>
      <c r="H71" s="103">
        <f t="shared" si="18"/>
        <v>6.4968152866242039E-3</v>
      </c>
      <c r="I71" s="84">
        <f t="shared" si="18"/>
        <v>6.0002553300140433E-3</v>
      </c>
      <c r="J71" s="112">
        <f t="shared" si="18"/>
        <v>6.5444359562006624E-3</v>
      </c>
      <c r="K71" s="216">
        <f>IF(K70=0,0,(K69/K70))</f>
        <v>6.0002553300140433E-3</v>
      </c>
      <c r="L71" s="216">
        <f>IF(L70=0,0,(L69/L70))</f>
        <v>7.7338129496402879E-3</v>
      </c>
      <c r="M71" s="216">
        <f>IF(M70=0,0,(M69/M70))</f>
        <v>6.0002553300140433E-3</v>
      </c>
      <c r="N71" s="216">
        <f>IF(N70=0,0,(N69/N70))</f>
        <v>8.0129356809198714E-3</v>
      </c>
    </row>
    <row r="72" spans="1:14" ht="15" customHeight="1">
      <c r="A72" s="21" t="s">
        <v>107</v>
      </c>
      <c r="B72" s="252" t="s">
        <v>108</v>
      </c>
      <c r="C72" s="252"/>
      <c r="D72" s="90" t="s">
        <v>9</v>
      </c>
      <c r="E72" s="109">
        <v>60</v>
      </c>
      <c r="F72" s="101">
        <v>38</v>
      </c>
      <c r="G72" s="101">
        <v>60</v>
      </c>
      <c r="H72" s="101">
        <v>38</v>
      </c>
      <c r="I72" s="83">
        <v>60</v>
      </c>
      <c r="J72" s="113">
        <v>38</v>
      </c>
      <c r="K72" s="197">
        <v>60</v>
      </c>
      <c r="L72" s="201">
        <v>51</v>
      </c>
      <c r="M72" s="277">
        <v>60</v>
      </c>
      <c r="N72" s="277">
        <v>51</v>
      </c>
    </row>
    <row r="73" spans="1:14" ht="15" customHeight="1">
      <c r="A73" s="21" t="s">
        <v>109</v>
      </c>
      <c r="B73" s="247" t="s">
        <v>90</v>
      </c>
      <c r="C73" s="247"/>
      <c r="D73" s="90" t="s">
        <v>9</v>
      </c>
      <c r="E73" s="109">
        <v>12355</v>
      </c>
      <c r="F73" s="101">
        <f>E73+6</f>
        <v>12361</v>
      </c>
      <c r="G73" s="101">
        <v>12355</v>
      </c>
      <c r="H73" s="101">
        <v>12365</v>
      </c>
      <c r="I73" s="83">
        <v>12355</v>
      </c>
      <c r="J73" s="113">
        <f>12365+3</f>
        <v>12368</v>
      </c>
      <c r="K73" s="197">
        <v>12355</v>
      </c>
      <c r="L73" s="201">
        <v>10052</v>
      </c>
      <c r="M73" s="277">
        <v>12355</v>
      </c>
      <c r="N73" s="278">
        <v>8109</v>
      </c>
    </row>
    <row r="74" spans="1:14" ht="15" customHeight="1">
      <c r="A74" s="21"/>
      <c r="B74" s="245" t="s">
        <v>12</v>
      </c>
      <c r="C74" s="245"/>
      <c r="D74" s="91"/>
      <c r="E74" s="111">
        <f t="shared" ref="E74:J74" si="19">IF(E73=0,0,(E72/E73))</f>
        <v>4.8563334682314848E-3</v>
      </c>
      <c r="F74" s="103">
        <f t="shared" si="19"/>
        <v>3.0741849364938111E-3</v>
      </c>
      <c r="G74" s="103">
        <f t="shared" si="19"/>
        <v>4.8563334682314848E-3</v>
      </c>
      <c r="H74" s="103">
        <f t="shared" si="19"/>
        <v>3.073190456934897E-3</v>
      </c>
      <c r="I74" s="84">
        <f t="shared" si="19"/>
        <v>4.8563334682314848E-3</v>
      </c>
      <c r="J74" s="112">
        <f t="shared" si="19"/>
        <v>3.0724450194049161E-3</v>
      </c>
      <c r="K74" s="216">
        <f>IF(K73=0,0,(K72/K73))</f>
        <v>4.8563334682314848E-3</v>
      </c>
      <c r="L74" s="216">
        <f>IF(L73=0,0,(L72/L73))</f>
        <v>5.0736171906088342E-3</v>
      </c>
      <c r="M74" s="216">
        <f>IF(M73=0,0,(M72/M73))</f>
        <v>4.8563334682314848E-3</v>
      </c>
      <c r="N74" s="216">
        <f>IF(N73=0,0,(N72/N73))</f>
        <v>6.2893081761006293E-3</v>
      </c>
    </row>
    <row r="75" spans="1:14" ht="15" customHeight="1">
      <c r="A75" s="21" t="s">
        <v>110</v>
      </c>
      <c r="B75" s="247" t="s">
        <v>111</v>
      </c>
      <c r="C75" s="247"/>
      <c r="D75" s="90" t="s">
        <v>9</v>
      </c>
      <c r="E75" s="109">
        <v>0</v>
      </c>
      <c r="F75" s="101">
        <v>0</v>
      </c>
      <c r="G75" s="101">
        <v>0</v>
      </c>
      <c r="H75" s="101">
        <v>1</v>
      </c>
      <c r="I75" s="83"/>
      <c r="J75" s="113">
        <v>0</v>
      </c>
      <c r="K75" s="197">
        <v>0</v>
      </c>
      <c r="L75" s="197">
        <v>1</v>
      </c>
      <c r="M75" s="277">
        <v>0</v>
      </c>
      <c r="N75" s="277">
        <v>0</v>
      </c>
    </row>
    <row r="76" spans="1:14" ht="15" customHeight="1">
      <c r="A76" s="21" t="s">
        <v>112</v>
      </c>
      <c r="B76" s="247" t="s">
        <v>113</v>
      </c>
      <c r="C76" s="247"/>
      <c r="D76" s="90" t="s">
        <v>9</v>
      </c>
      <c r="E76" s="109">
        <v>295</v>
      </c>
      <c r="F76" s="101">
        <v>304</v>
      </c>
      <c r="G76" s="101">
        <v>295</v>
      </c>
      <c r="H76" s="101">
        <v>293</v>
      </c>
      <c r="I76" s="83">
        <v>294</v>
      </c>
      <c r="J76" s="113">
        <v>293</v>
      </c>
      <c r="K76" s="197">
        <v>295</v>
      </c>
      <c r="L76" s="197">
        <v>285</v>
      </c>
      <c r="M76" s="277">
        <v>295</v>
      </c>
      <c r="N76" s="277">
        <v>276</v>
      </c>
    </row>
    <row r="77" spans="1:14" ht="15" customHeight="1">
      <c r="A77" s="21"/>
      <c r="B77" s="245" t="s">
        <v>12</v>
      </c>
      <c r="C77" s="245"/>
      <c r="D77" s="91"/>
      <c r="E77" s="111">
        <f t="shared" ref="E77:J77" si="20">IF(E76=0,0,(E75/E76))</f>
        <v>0</v>
      </c>
      <c r="F77" s="103">
        <f t="shared" si="20"/>
        <v>0</v>
      </c>
      <c r="G77" s="103">
        <f t="shared" si="20"/>
        <v>0</v>
      </c>
      <c r="H77" s="103">
        <f t="shared" si="20"/>
        <v>3.4129692832764505E-3</v>
      </c>
      <c r="I77" s="84">
        <f t="shared" si="20"/>
        <v>0</v>
      </c>
      <c r="J77" s="112">
        <f t="shared" si="20"/>
        <v>0</v>
      </c>
      <c r="K77" s="216">
        <f>IF(K76=0,0,(K75/K76))</f>
        <v>0</v>
      </c>
      <c r="L77" s="216">
        <f>IF(L76=0,0,(L75/L76))</f>
        <v>3.5087719298245615E-3</v>
      </c>
      <c r="M77" s="216">
        <f>IF(M76=0,0,(M75/M76))</f>
        <v>0</v>
      </c>
      <c r="N77" s="216">
        <f>IF(N76=0,0,(N75/N76))</f>
        <v>0</v>
      </c>
    </row>
    <row r="78" spans="1:14" ht="15" customHeight="1">
      <c r="A78" s="36" t="s">
        <v>114</v>
      </c>
      <c r="B78" s="225" t="s">
        <v>115</v>
      </c>
      <c r="C78" s="225"/>
      <c r="D78" s="92" t="s">
        <v>9</v>
      </c>
      <c r="E78" s="114">
        <v>30</v>
      </c>
      <c r="F78" s="104">
        <v>11</v>
      </c>
      <c r="G78" s="104">
        <v>50</v>
      </c>
      <c r="H78" s="104">
        <v>21</v>
      </c>
      <c r="I78" s="81">
        <v>120</v>
      </c>
      <c r="J78" s="115">
        <v>21</v>
      </c>
      <c r="K78" s="190">
        <v>180</v>
      </c>
      <c r="L78" s="190">
        <v>24</v>
      </c>
      <c r="M78" s="273">
        <v>190</v>
      </c>
      <c r="N78" s="273">
        <v>26</v>
      </c>
    </row>
    <row r="79" spans="1:14" ht="15" customHeight="1">
      <c r="A79" s="36" t="s">
        <v>116</v>
      </c>
      <c r="B79" s="266" t="s">
        <v>117</v>
      </c>
      <c r="C79" s="266"/>
      <c r="D79" s="93" t="s">
        <v>9</v>
      </c>
      <c r="E79" s="114">
        <v>211</v>
      </c>
      <c r="F79" s="104">
        <v>200</v>
      </c>
      <c r="G79" s="104">
        <v>211</v>
      </c>
      <c r="H79" s="104">
        <v>199</v>
      </c>
      <c r="I79" s="81">
        <v>211</v>
      </c>
      <c r="J79" s="115">
        <v>198</v>
      </c>
      <c r="K79" s="190">
        <v>211</v>
      </c>
      <c r="L79" s="190">
        <v>198</v>
      </c>
      <c r="M79" s="273">
        <v>211</v>
      </c>
      <c r="N79" s="273">
        <v>198</v>
      </c>
    </row>
    <row r="80" spans="1:14" ht="15" customHeight="1">
      <c r="A80" s="21"/>
      <c r="B80" s="245" t="s">
        <v>12</v>
      </c>
      <c r="C80" s="245"/>
      <c r="D80" s="91"/>
      <c r="E80" s="111">
        <f t="shared" ref="E80:J80" si="21">IF(E79=0,0,(E78/E79))</f>
        <v>0.14218009478672985</v>
      </c>
      <c r="F80" s="103">
        <f t="shared" si="21"/>
        <v>5.5E-2</v>
      </c>
      <c r="G80" s="103">
        <f t="shared" si="21"/>
        <v>0.23696682464454977</v>
      </c>
      <c r="H80" s="103">
        <f t="shared" si="21"/>
        <v>0.10552763819095477</v>
      </c>
      <c r="I80" s="84">
        <f t="shared" si="21"/>
        <v>0.56872037914691942</v>
      </c>
      <c r="J80" s="112">
        <f t="shared" si="21"/>
        <v>0.10606060606060606</v>
      </c>
      <c r="K80" s="216">
        <f>IF(K79=0,0,(K78/K79))</f>
        <v>0.85308056872037918</v>
      </c>
      <c r="L80" s="216">
        <f>IF(L79=0,0,(L78/L79))</f>
        <v>0.12121212121212122</v>
      </c>
      <c r="M80" s="216">
        <f>IF(M79=0,0,(M78/M79))</f>
        <v>0.90047393364928907</v>
      </c>
      <c r="N80" s="216">
        <f>IF(N79=0,0,(N78/N79))</f>
        <v>0.13131313131313133</v>
      </c>
    </row>
    <row r="81" spans="1:14" ht="15" customHeight="1">
      <c r="A81" s="21" t="s">
        <v>118</v>
      </c>
      <c r="B81" s="252" t="s">
        <v>119</v>
      </c>
      <c r="C81" s="265"/>
      <c r="D81" s="90" t="s">
        <v>9</v>
      </c>
      <c r="E81" s="109">
        <v>55</v>
      </c>
      <c r="F81" s="101">
        <v>35</v>
      </c>
      <c r="G81" s="101">
        <v>70</v>
      </c>
      <c r="H81" s="101">
        <v>33</v>
      </c>
      <c r="I81" s="83">
        <v>90</v>
      </c>
      <c r="J81" s="113">
        <f>33-3</f>
        <v>30</v>
      </c>
      <c r="K81" s="197">
        <v>105</v>
      </c>
      <c r="L81" s="201">
        <v>33</v>
      </c>
      <c r="M81" s="277">
        <v>116</v>
      </c>
      <c r="N81" s="277">
        <v>33</v>
      </c>
    </row>
    <row r="82" spans="1:14" ht="15" customHeight="1">
      <c r="A82" s="21" t="s">
        <v>120</v>
      </c>
      <c r="B82" s="252" t="s">
        <v>121</v>
      </c>
      <c r="C82" s="265"/>
      <c r="D82" s="90" t="s">
        <v>9</v>
      </c>
      <c r="E82" s="109">
        <v>118</v>
      </c>
      <c r="F82" s="101">
        <v>118</v>
      </c>
      <c r="G82" s="101">
        <v>118</v>
      </c>
      <c r="H82" s="101">
        <v>118</v>
      </c>
      <c r="I82" s="83">
        <v>118</v>
      </c>
      <c r="J82" s="113">
        <v>118</v>
      </c>
      <c r="K82" s="197">
        <v>118</v>
      </c>
      <c r="L82" s="197">
        <v>118</v>
      </c>
      <c r="M82" s="277">
        <v>118</v>
      </c>
      <c r="N82" s="277">
        <v>117</v>
      </c>
    </row>
    <row r="83" spans="1:14" ht="15" customHeight="1">
      <c r="A83" s="21"/>
      <c r="B83" s="245" t="s">
        <v>12</v>
      </c>
      <c r="C83" s="245"/>
      <c r="D83" s="94"/>
      <c r="E83" s="111">
        <f t="shared" ref="E83:J83" si="22">IF(E82=0,0,(E81/E82))</f>
        <v>0.46610169491525422</v>
      </c>
      <c r="F83" s="103">
        <f t="shared" si="22"/>
        <v>0.29661016949152541</v>
      </c>
      <c r="G83" s="103">
        <f t="shared" si="22"/>
        <v>0.59322033898305082</v>
      </c>
      <c r="H83" s="103">
        <f t="shared" si="22"/>
        <v>0.27966101694915252</v>
      </c>
      <c r="I83" s="84">
        <f t="shared" si="22"/>
        <v>0.76271186440677963</v>
      </c>
      <c r="J83" s="112">
        <f t="shared" si="22"/>
        <v>0.25423728813559321</v>
      </c>
      <c r="K83" s="216">
        <f>IF(K82=0,0,(K81/K82))</f>
        <v>0.88983050847457623</v>
      </c>
      <c r="L83" s="216">
        <f>IF(L82=0,0,(L81/L82))</f>
        <v>0.27966101694915252</v>
      </c>
      <c r="M83" s="216">
        <f>IF(M82=0,0,(M81/M82))</f>
        <v>0.98305084745762716</v>
      </c>
      <c r="N83" s="216">
        <f>IF(N82=0,0,(N81/N82))</f>
        <v>0.28205128205128205</v>
      </c>
    </row>
    <row r="84" spans="1:14" ht="15" customHeight="1">
      <c r="A84" s="21" t="s">
        <v>122</v>
      </c>
      <c r="B84" s="252" t="s">
        <v>123</v>
      </c>
      <c r="C84" s="265"/>
      <c r="D84" s="90" t="s">
        <v>9</v>
      </c>
      <c r="E84" s="109">
        <v>31218</v>
      </c>
      <c r="F84" s="101">
        <f>E84+50</f>
        <v>31268</v>
      </c>
      <c r="G84" s="101">
        <v>31323</v>
      </c>
      <c r="H84" s="101">
        <v>31303</v>
      </c>
      <c r="I84" s="83">
        <v>31363</v>
      </c>
      <c r="J84" s="113">
        <v>31323</v>
      </c>
      <c r="K84" s="197">
        <v>31393</v>
      </c>
      <c r="L84" s="201">
        <v>23570</v>
      </c>
      <c r="M84" s="277">
        <v>31413</v>
      </c>
      <c r="N84" s="277">
        <v>23600</v>
      </c>
    </row>
    <row r="85" spans="1:14" ht="15" customHeight="1">
      <c r="A85" s="21" t="s">
        <v>124</v>
      </c>
      <c r="B85" s="252" t="s">
        <v>125</v>
      </c>
      <c r="C85" s="265"/>
      <c r="D85" s="90" t="s">
        <v>9</v>
      </c>
      <c r="E85" s="109">
        <v>39165</v>
      </c>
      <c r="F85" s="102">
        <f>E85+50</f>
        <v>39215</v>
      </c>
      <c r="G85" s="101">
        <v>39165</v>
      </c>
      <c r="H85" s="102">
        <v>39250</v>
      </c>
      <c r="I85" s="83">
        <v>39165</v>
      </c>
      <c r="J85" s="110">
        <f>39250+20</f>
        <v>39270</v>
      </c>
      <c r="K85" s="197">
        <v>39165</v>
      </c>
      <c r="L85" s="201">
        <v>27800</v>
      </c>
      <c r="M85" s="277">
        <v>39165</v>
      </c>
      <c r="N85" s="277">
        <v>27830</v>
      </c>
    </row>
    <row r="86" spans="1:14" ht="15" customHeight="1">
      <c r="A86" s="21"/>
      <c r="B86" s="245" t="s">
        <v>12</v>
      </c>
      <c r="C86" s="245"/>
      <c r="D86" s="94"/>
      <c r="E86" s="111">
        <f t="shared" ref="E86:J86" si="23">IF(E85=0,0,(E84/E85))</f>
        <v>0.79708923783990804</v>
      </c>
      <c r="F86" s="103">
        <f t="shared" si="23"/>
        <v>0.79734795358918786</v>
      </c>
      <c r="G86" s="103">
        <f t="shared" si="23"/>
        <v>0.79977020298736112</v>
      </c>
      <c r="H86" s="103">
        <f t="shared" si="23"/>
        <v>0.79752866242038212</v>
      </c>
      <c r="I86" s="84">
        <f t="shared" si="23"/>
        <v>0.80079152304353374</v>
      </c>
      <c r="J86" s="112">
        <f t="shared" si="23"/>
        <v>0.79763177998472112</v>
      </c>
      <c r="K86" s="216">
        <f>IF(K85=0,0,(K84/K85))</f>
        <v>0.80155751308566325</v>
      </c>
      <c r="L86" s="216">
        <f>IF(L85=0,0,(L84/L85))</f>
        <v>0.84784172661870505</v>
      </c>
      <c r="M86" s="216">
        <f>IF(M85=0,0,(M84/M85))</f>
        <v>0.80206817311374956</v>
      </c>
      <c r="N86" s="216">
        <f>IF(N85=0,0,(N84/N85))</f>
        <v>0.84800574919151994</v>
      </c>
    </row>
    <row r="87" spans="1:14" ht="15" customHeight="1">
      <c r="A87" s="21" t="s">
        <v>126</v>
      </c>
      <c r="B87" s="252" t="s">
        <v>127</v>
      </c>
      <c r="C87" s="265"/>
      <c r="D87" s="90" t="s">
        <v>9</v>
      </c>
      <c r="E87" s="109">
        <v>6344</v>
      </c>
      <c r="F87" s="101">
        <v>2447</v>
      </c>
      <c r="G87" s="101">
        <v>6344</v>
      </c>
      <c r="H87" s="101">
        <v>2780</v>
      </c>
      <c r="I87" s="83">
        <v>6344</v>
      </c>
      <c r="J87" s="113">
        <v>1514</v>
      </c>
      <c r="K87" s="197">
        <v>6344</v>
      </c>
      <c r="L87" s="201">
        <v>1510</v>
      </c>
      <c r="M87" s="277">
        <v>6344</v>
      </c>
      <c r="N87" s="277">
        <v>2155</v>
      </c>
    </row>
    <row r="88" spans="1:14" ht="15" customHeight="1">
      <c r="A88" s="21" t="s">
        <v>128</v>
      </c>
      <c r="B88" s="252" t="s">
        <v>129</v>
      </c>
      <c r="C88" s="265"/>
      <c r="D88" s="90" t="s">
        <v>9</v>
      </c>
      <c r="E88" s="109">
        <v>31363</v>
      </c>
      <c r="F88" s="101">
        <f>31268+33+5</f>
        <v>31306</v>
      </c>
      <c r="G88" s="101">
        <v>31443</v>
      </c>
      <c r="H88" s="101">
        <v>31303</v>
      </c>
      <c r="I88" s="83">
        <v>31573</v>
      </c>
      <c r="J88" s="113">
        <v>39270</v>
      </c>
      <c r="K88" s="197">
        <v>31678</v>
      </c>
      <c r="L88" s="201">
        <v>23570</v>
      </c>
      <c r="M88" s="277">
        <v>31719</v>
      </c>
      <c r="N88" s="277">
        <v>23600</v>
      </c>
    </row>
    <row r="89" spans="1:14" ht="15" customHeight="1">
      <c r="A89" s="21"/>
      <c r="B89" s="245" t="s">
        <v>12</v>
      </c>
      <c r="C89" s="245"/>
      <c r="D89" s="94"/>
      <c r="E89" s="111">
        <f t="shared" ref="E89:J89" si="24">IF(E88=0,0,(E87/E88))</f>
        <v>0.2022765679303638</v>
      </c>
      <c r="F89" s="103">
        <f t="shared" si="24"/>
        <v>7.8163930237015275E-2</v>
      </c>
      <c r="G89" s="103">
        <f t="shared" si="24"/>
        <v>0.20176191839201094</v>
      </c>
      <c r="H89" s="103">
        <f t="shared" si="24"/>
        <v>8.8809379292719551E-2</v>
      </c>
      <c r="I89" s="84">
        <f t="shared" si="24"/>
        <v>0.2009311753713616</v>
      </c>
      <c r="J89" s="112">
        <f t="shared" si="24"/>
        <v>3.8553603259485612E-2</v>
      </c>
      <c r="K89" s="216">
        <f>IF(K88=0,0,(K87/K88))</f>
        <v>0.2002651682555717</v>
      </c>
      <c r="L89" s="216">
        <f>IF(L88=0,0,(L87/L88))</f>
        <v>6.4064488756894356E-2</v>
      </c>
      <c r="M89" s="216">
        <f>IF(M88=0,0,(M87/M88))</f>
        <v>0.20000630536902173</v>
      </c>
      <c r="N89" s="216">
        <f>IF(N88=0,0,(N87/N88))</f>
        <v>9.1313559322033902E-2</v>
      </c>
    </row>
    <row r="90" spans="1:14" ht="15" customHeight="1">
      <c r="A90" s="21" t="s">
        <v>130</v>
      </c>
      <c r="B90" s="252" t="s">
        <v>131</v>
      </c>
      <c r="C90" s="252"/>
      <c r="D90" s="90" t="s">
        <v>9</v>
      </c>
      <c r="E90" s="109">
        <v>0</v>
      </c>
      <c r="F90" s="101">
        <v>17</v>
      </c>
      <c r="G90" s="101">
        <v>0</v>
      </c>
      <c r="H90" s="101">
        <v>42</v>
      </c>
      <c r="I90" s="83">
        <v>0</v>
      </c>
      <c r="J90" s="113">
        <v>33</v>
      </c>
      <c r="K90" s="197">
        <v>0</v>
      </c>
      <c r="L90" s="197">
        <v>33</v>
      </c>
      <c r="M90" s="277"/>
      <c r="N90" s="277"/>
    </row>
    <row r="91" spans="1:14" ht="15" customHeight="1">
      <c r="A91" s="21" t="s">
        <v>132</v>
      </c>
      <c r="B91" s="247" t="s">
        <v>113</v>
      </c>
      <c r="C91" s="247"/>
      <c r="D91" s="90" t="s">
        <v>9</v>
      </c>
      <c r="E91" s="109">
        <v>295</v>
      </c>
      <c r="F91" s="101">
        <v>304</v>
      </c>
      <c r="G91" s="101">
        <v>295</v>
      </c>
      <c r="H91" s="101">
        <v>293</v>
      </c>
      <c r="I91" s="83">
        <v>294</v>
      </c>
      <c r="J91" s="113">
        <v>293</v>
      </c>
      <c r="K91" s="197">
        <v>295</v>
      </c>
      <c r="L91" s="197">
        <v>285</v>
      </c>
      <c r="M91" s="277">
        <v>295</v>
      </c>
      <c r="N91" s="277">
        <v>274</v>
      </c>
    </row>
    <row r="92" spans="1:14" ht="15" customHeight="1">
      <c r="A92" s="21"/>
      <c r="B92" s="245" t="s">
        <v>12</v>
      </c>
      <c r="C92" s="245"/>
      <c r="D92" s="95"/>
      <c r="E92" s="111">
        <f t="shared" ref="E92:J92" si="25">IF(E91=0,0,(E90/E91))</f>
        <v>0</v>
      </c>
      <c r="F92" s="103">
        <f t="shared" si="25"/>
        <v>5.5921052631578948E-2</v>
      </c>
      <c r="G92" s="103">
        <f t="shared" si="25"/>
        <v>0</v>
      </c>
      <c r="H92" s="103">
        <f t="shared" si="25"/>
        <v>0.14334470989761092</v>
      </c>
      <c r="I92" s="84">
        <f t="shared" si="25"/>
        <v>0</v>
      </c>
      <c r="J92" s="112">
        <f t="shared" si="25"/>
        <v>0.11262798634812286</v>
      </c>
      <c r="K92" s="216">
        <f>IF(K91=0,0,(K90/K91))</f>
        <v>0</v>
      </c>
      <c r="L92" s="216">
        <f>IF(L91=0,0,(L90/L91))</f>
        <v>0.11578947368421053</v>
      </c>
      <c r="M92" s="216">
        <f>IF(M91=0,0,(M90/M91))</f>
        <v>0</v>
      </c>
      <c r="N92" s="216">
        <f>IF(N91=0,0,(N90/N91))</f>
        <v>0</v>
      </c>
    </row>
    <row r="93" spans="1:14" ht="15" customHeight="1">
      <c r="A93" s="21" t="s">
        <v>133</v>
      </c>
      <c r="B93" s="252" t="s">
        <v>134</v>
      </c>
      <c r="C93" s="265"/>
      <c r="D93" s="90" t="s">
        <v>9</v>
      </c>
      <c r="E93" s="109">
        <v>45</v>
      </c>
      <c r="F93" s="101">
        <v>45</v>
      </c>
      <c r="G93" s="101">
        <v>50</v>
      </c>
      <c r="H93" s="101">
        <v>55</v>
      </c>
      <c r="I93" s="83">
        <v>55</v>
      </c>
      <c r="J93" s="113">
        <v>55</v>
      </c>
      <c r="K93" s="197">
        <v>60</v>
      </c>
      <c r="L93" s="197">
        <v>55</v>
      </c>
      <c r="M93" s="277">
        <v>65</v>
      </c>
      <c r="N93" s="278">
        <v>40</v>
      </c>
    </row>
    <row r="94" spans="1:14" ht="15" customHeight="1">
      <c r="A94" s="21" t="s">
        <v>135</v>
      </c>
      <c r="B94" s="252" t="s">
        <v>136</v>
      </c>
      <c r="C94" s="265"/>
      <c r="D94" s="90" t="s">
        <v>9</v>
      </c>
      <c r="E94" s="109">
        <v>78</v>
      </c>
      <c r="F94" s="101">
        <f>78+1</f>
        <v>79</v>
      </c>
      <c r="G94" s="101">
        <v>78</v>
      </c>
      <c r="H94" s="101">
        <v>80</v>
      </c>
      <c r="I94" s="83">
        <v>78</v>
      </c>
      <c r="J94" s="113">
        <v>80</v>
      </c>
      <c r="K94" s="197">
        <v>78</v>
      </c>
      <c r="L94" s="197">
        <v>77</v>
      </c>
      <c r="M94" s="277">
        <v>78</v>
      </c>
      <c r="N94" s="278">
        <v>45</v>
      </c>
    </row>
    <row r="95" spans="1:14" ht="15" customHeight="1">
      <c r="A95" s="21"/>
      <c r="B95" s="245" t="s">
        <v>12</v>
      </c>
      <c r="C95" s="245"/>
      <c r="D95" s="94"/>
      <c r="E95" s="111">
        <f t="shared" ref="E95:J95" si="26">IF(E94=0,0,(E93/E94))</f>
        <v>0.57692307692307687</v>
      </c>
      <c r="F95" s="103">
        <f t="shared" si="26"/>
        <v>0.569620253164557</v>
      </c>
      <c r="G95" s="103">
        <f t="shared" si="26"/>
        <v>0.64102564102564108</v>
      </c>
      <c r="H95" s="103">
        <f t="shared" si="26"/>
        <v>0.6875</v>
      </c>
      <c r="I95" s="84">
        <f t="shared" si="26"/>
        <v>0.70512820512820518</v>
      </c>
      <c r="J95" s="112">
        <f t="shared" si="26"/>
        <v>0.6875</v>
      </c>
      <c r="K95" s="216">
        <f>IF(K94=0,0,(K93/K94))</f>
        <v>0.76923076923076927</v>
      </c>
      <c r="L95" s="216">
        <f>IF(L94=0,0,(L93/L94))</f>
        <v>0.7142857142857143</v>
      </c>
      <c r="M95" s="216">
        <f>IF(M94=0,0,(M93/M94))</f>
        <v>0.83333333333333337</v>
      </c>
      <c r="N95" s="202">
        <f>IF(N94=0,0,(N93/N94))</f>
        <v>0.88888888888888884</v>
      </c>
    </row>
    <row r="96" spans="1:14" ht="15" customHeight="1">
      <c r="A96" s="21" t="s">
        <v>137</v>
      </c>
      <c r="B96" s="252" t="s">
        <v>138</v>
      </c>
      <c r="C96" s="265"/>
      <c r="D96" s="90" t="s">
        <v>9</v>
      </c>
      <c r="E96" s="109">
        <v>5</v>
      </c>
      <c r="F96" s="101">
        <v>5</v>
      </c>
      <c r="G96" s="101">
        <v>15</v>
      </c>
      <c r="H96" s="101">
        <v>2</v>
      </c>
      <c r="I96" s="83">
        <v>40</v>
      </c>
      <c r="J96" s="113">
        <v>2</v>
      </c>
      <c r="K96" s="197">
        <v>60</v>
      </c>
      <c r="L96" s="197">
        <v>2</v>
      </c>
      <c r="M96" s="277">
        <v>88</v>
      </c>
      <c r="N96" s="278">
        <v>2</v>
      </c>
    </row>
    <row r="97" spans="1:14" ht="15" customHeight="1">
      <c r="A97" s="21" t="s">
        <v>139</v>
      </c>
      <c r="B97" s="252" t="s">
        <v>140</v>
      </c>
      <c r="C97" s="265"/>
      <c r="D97" s="90" t="s">
        <v>9</v>
      </c>
      <c r="E97" s="109">
        <v>88</v>
      </c>
      <c r="F97" s="101">
        <v>88</v>
      </c>
      <c r="G97" s="101">
        <v>88</v>
      </c>
      <c r="H97" s="101">
        <v>88</v>
      </c>
      <c r="I97" s="83">
        <v>88</v>
      </c>
      <c r="J97" s="113">
        <v>88</v>
      </c>
      <c r="K97" s="197">
        <v>88</v>
      </c>
      <c r="L97" s="197">
        <v>88</v>
      </c>
      <c r="M97" s="277">
        <v>90</v>
      </c>
      <c r="N97" s="278">
        <v>90</v>
      </c>
    </row>
    <row r="98" spans="1:14" ht="15" customHeight="1">
      <c r="A98" s="21"/>
      <c r="B98" s="245" t="s">
        <v>12</v>
      </c>
      <c r="C98" s="245"/>
      <c r="D98" s="94"/>
      <c r="E98" s="111">
        <f t="shared" ref="E98:J98" si="27">IF(E97=0,0,(E96/E97))</f>
        <v>5.6818181818181816E-2</v>
      </c>
      <c r="F98" s="103">
        <f t="shared" si="27"/>
        <v>5.6818181818181816E-2</v>
      </c>
      <c r="G98" s="103">
        <f t="shared" si="27"/>
        <v>0.17045454545454544</v>
      </c>
      <c r="H98" s="103">
        <f t="shared" si="27"/>
        <v>2.2727272727272728E-2</v>
      </c>
      <c r="I98" s="84">
        <f t="shared" si="27"/>
        <v>0.45454545454545453</v>
      </c>
      <c r="J98" s="112">
        <f t="shared" si="27"/>
        <v>2.2727272727272728E-2</v>
      </c>
      <c r="K98" s="216">
        <f>IF(K97=0,0,(K96/K97))</f>
        <v>0.68181818181818177</v>
      </c>
      <c r="L98" s="216">
        <f>IF(L97=0,0,(L96/L97))</f>
        <v>2.2727272727272728E-2</v>
      </c>
      <c r="M98" s="216">
        <f>IF(M97=0,0,(M96/M97))</f>
        <v>0.97777777777777775</v>
      </c>
      <c r="N98" s="202">
        <f>IF(N97=0,0,(N96/N97))</f>
        <v>2.2222222222222223E-2</v>
      </c>
    </row>
    <row r="99" spans="1:14" ht="15" customHeight="1">
      <c r="A99" s="21" t="s">
        <v>141</v>
      </c>
      <c r="B99" s="252" t="s">
        <v>142</v>
      </c>
      <c r="C99" s="265"/>
      <c r="D99" s="90" t="s">
        <v>9</v>
      </c>
      <c r="E99" s="109">
        <v>12</v>
      </c>
      <c r="F99" s="101">
        <v>12</v>
      </c>
      <c r="G99" s="101">
        <v>12</v>
      </c>
      <c r="H99" s="101">
        <v>12</v>
      </c>
      <c r="I99" s="83">
        <v>12</v>
      </c>
      <c r="J99" s="113">
        <v>12</v>
      </c>
      <c r="K99" s="197">
        <v>12</v>
      </c>
      <c r="L99" s="197">
        <v>12</v>
      </c>
      <c r="M99" s="277">
        <v>12</v>
      </c>
      <c r="N99" s="278">
        <v>10</v>
      </c>
    </row>
    <row r="100" spans="1:14" ht="15" customHeight="1">
      <c r="A100" s="21" t="s">
        <v>143</v>
      </c>
      <c r="B100" s="252" t="s">
        <v>144</v>
      </c>
      <c r="C100" s="265"/>
      <c r="D100" s="90" t="s">
        <v>9</v>
      </c>
      <c r="E100" s="109">
        <v>377</v>
      </c>
      <c r="F100" s="101">
        <v>377</v>
      </c>
      <c r="G100" s="101">
        <v>377</v>
      </c>
      <c r="H100" s="101">
        <v>377</v>
      </c>
      <c r="I100" s="83">
        <v>377</v>
      </c>
      <c r="J100" s="113">
        <v>377</v>
      </c>
      <c r="K100" s="197">
        <v>377</v>
      </c>
      <c r="L100" s="197">
        <v>377</v>
      </c>
      <c r="M100" s="277">
        <v>377</v>
      </c>
      <c r="N100" s="278">
        <v>377</v>
      </c>
    </row>
    <row r="101" spans="1:14" ht="15" customHeight="1">
      <c r="A101" s="21"/>
      <c r="B101" s="245" t="s">
        <v>12</v>
      </c>
      <c r="C101" s="245"/>
      <c r="D101" s="94"/>
      <c r="E101" s="111">
        <f t="shared" ref="E101:J101" si="28">IF(E100=0,0,(E99/E100))</f>
        <v>3.1830238726790451E-2</v>
      </c>
      <c r="F101" s="103">
        <f t="shared" si="28"/>
        <v>3.1830238726790451E-2</v>
      </c>
      <c r="G101" s="103">
        <f t="shared" si="28"/>
        <v>3.1830238726790451E-2</v>
      </c>
      <c r="H101" s="103">
        <f t="shared" si="28"/>
        <v>3.1830238726790451E-2</v>
      </c>
      <c r="I101" s="84">
        <f t="shared" si="28"/>
        <v>3.1830238726790451E-2</v>
      </c>
      <c r="J101" s="112">
        <f t="shared" si="28"/>
        <v>3.1830238726790451E-2</v>
      </c>
      <c r="K101" s="216">
        <f>IF(K100=0,0,(K99/K100))</f>
        <v>3.1830238726790451E-2</v>
      </c>
      <c r="L101" s="216">
        <f>IF(L100=0,0,(L99/L100))</f>
        <v>3.1830238726790451E-2</v>
      </c>
      <c r="M101" s="216">
        <f>IF(M100=0,0,(M99/M100))</f>
        <v>3.1830238726790451E-2</v>
      </c>
      <c r="N101" s="202">
        <f>IF(N100=0,0,(N99/N100))</f>
        <v>2.6525198938992044E-2</v>
      </c>
    </row>
    <row r="102" spans="1:14" ht="15" customHeight="1">
      <c r="A102" s="21" t="s">
        <v>145</v>
      </c>
      <c r="B102" s="252" t="s">
        <v>146</v>
      </c>
      <c r="C102" s="265"/>
      <c r="D102" s="90" t="s">
        <v>9</v>
      </c>
      <c r="E102" s="109">
        <v>0</v>
      </c>
      <c r="F102" s="101">
        <v>0</v>
      </c>
      <c r="G102" s="101">
        <v>0</v>
      </c>
      <c r="H102" s="101">
        <v>0</v>
      </c>
      <c r="I102" s="83">
        <v>0</v>
      </c>
      <c r="J102" s="113">
        <v>0</v>
      </c>
      <c r="K102" s="197">
        <v>0</v>
      </c>
      <c r="L102" s="197">
        <v>0</v>
      </c>
      <c r="M102" s="277">
        <v>0</v>
      </c>
      <c r="N102" s="277">
        <v>0</v>
      </c>
    </row>
    <row r="103" spans="1:14" ht="15" customHeight="1">
      <c r="A103" s="21" t="s">
        <v>147</v>
      </c>
      <c r="B103" s="252" t="s">
        <v>148</v>
      </c>
      <c r="C103" s="265"/>
      <c r="D103" s="90" t="s">
        <v>9</v>
      </c>
      <c r="E103" s="109">
        <v>1</v>
      </c>
      <c r="F103" s="101">
        <v>1</v>
      </c>
      <c r="G103" s="101">
        <v>1</v>
      </c>
      <c r="H103" s="101">
        <v>1</v>
      </c>
      <c r="I103" s="83">
        <v>1</v>
      </c>
      <c r="J103" s="113">
        <v>1</v>
      </c>
      <c r="K103" s="197">
        <v>1</v>
      </c>
      <c r="L103" s="197">
        <v>1</v>
      </c>
      <c r="M103" s="277">
        <v>1</v>
      </c>
      <c r="N103" s="277">
        <v>1</v>
      </c>
    </row>
    <row r="104" spans="1:14" ht="15" customHeight="1">
      <c r="A104" s="21"/>
      <c r="B104" s="245" t="s">
        <v>12</v>
      </c>
      <c r="C104" s="245"/>
      <c r="D104" s="94"/>
      <c r="E104" s="111">
        <f t="shared" ref="E104:J104" si="29">IF(E103=0,0,(E102/E103))</f>
        <v>0</v>
      </c>
      <c r="F104" s="103">
        <f t="shared" si="29"/>
        <v>0</v>
      </c>
      <c r="G104" s="103">
        <f t="shared" si="29"/>
        <v>0</v>
      </c>
      <c r="H104" s="103">
        <f t="shared" si="29"/>
        <v>0</v>
      </c>
      <c r="I104" s="84">
        <f t="shared" si="29"/>
        <v>0</v>
      </c>
      <c r="J104" s="112">
        <f t="shared" si="29"/>
        <v>0</v>
      </c>
      <c r="K104" s="216">
        <f>IF(K103=0,0,(K102/K103))</f>
        <v>0</v>
      </c>
      <c r="L104" s="216">
        <f>IF(L103=0,0,(L102/L103))</f>
        <v>0</v>
      </c>
      <c r="M104" s="216">
        <f>IF(M103=0,0,(M102/M103))</f>
        <v>0</v>
      </c>
      <c r="N104" s="216">
        <f>IF(N103=0,0,(N102/N103))</f>
        <v>0</v>
      </c>
    </row>
    <row r="105" spans="1:14" ht="15" customHeight="1">
      <c r="A105" s="21" t="s">
        <v>149</v>
      </c>
      <c r="B105" s="252" t="s">
        <v>150</v>
      </c>
      <c r="C105" s="265"/>
      <c r="D105" s="90" t="s">
        <v>9</v>
      </c>
      <c r="E105" s="109">
        <v>0</v>
      </c>
      <c r="F105" s="101">
        <v>0</v>
      </c>
      <c r="G105" s="101">
        <v>0</v>
      </c>
      <c r="H105" s="101">
        <v>0</v>
      </c>
      <c r="I105" s="83">
        <v>0</v>
      </c>
      <c r="J105" s="113">
        <v>0</v>
      </c>
      <c r="K105" s="197">
        <v>0</v>
      </c>
      <c r="L105" s="197">
        <v>0</v>
      </c>
      <c r="M105" s="277">
        <v>0</v>
      </c>
      <c r="N105" s="277">
        <v>0</v>
      </c>
    </row>
    <row r="106" spans="1:14" ht="15" customHeight="1">
      <c r="A106" s="21" t="s">
        <v>151</v>
      </c>
      <c r="B106" s="252" t="s">
        <v>152</v>
      </c>
      <c r="C106" s="265"/>
      <c r="D106" s="90" t="s">
        <v>9</v>
      </c>
      <c r="E106" s="109">
        <v>0</v>
      </c>
      <c r="F106" s="101">
        <v>0</v>
      </c>
      <c r="G106" s="101">
        <v>0</v>
      </c>
      <c r="H106" s="101">
        <v>0</v>
      </c>
      <c r="I106" s="83">
        <v>0</v>
      </c>
      <c r="J106" s="113">
        <v>0</v>
      </c>
      <c r="K106" s="197">
        <v>0</v>
      </c>
      <c r="L106" s="197">
        <v>0</v>
      </c>
      <c r="M106" s="277">
        <v>0</v>
      </c>
      <c r="N106" s="277">
        <v>0</v>
      </c>
    </row>
    <row r="107" spans="1:14" ht="15" customHeight="1">
      <c r="A107" s="21"/>
      <c r="B107" s="245" t="s">
        <v>12</v>
      </c>
      <c r="C107" s="245"/>
      <c r="D107" s="94"/>
      <c r="E107" s="111">
        <f t="shared" ref="E107:J107" si="30">IF(E106=0,0,(E105/E106))</f>
        <v>0</v>
      </c>
      <c r="F107" s="103">
        <f t="shared" si="30"/>
        <v>0</v>
      </c>
      <c r="G107" s="103">
        <f t="shared" si="30"/>
        <v>0</v>
      </c>
      <c r="H107" s="103">
        <f t="shared" si="30"/>
        <v>0</v>
      </c>
      <c r="I107" s="84">
        <f t="shared" si="30"/>
        <v>0</v>
      </c>
      <c r="J107" s="112">
        <f t="shared" si="30"/>
        <v>0</v>
      </c>
      <c r="K107" s="216">
        <f>IF(K106=0,0,(K105/K106))</f>
        <v>0</v>
      </c>
      <c r="L107" s="216">
        <f>IF(L106=0,0,(L105/L106))</f>
        <v>0</v>
      </c>
      <c r="M107" s="216">
        <f>IF(M106=0,0,(M105/M106))</f>
        <v>0</v>
      </c>
      <c r="N107" s="216">
        <f>IF(N106=0,0,(N105/N106))</f>
        <v>0</v>
      </c>
    </row>
    <row r="108" spans="1:14" ht="15" customHeight="1">
      <c r="A108" s="21" t="s">
        <v>153</v>
      </c>
      <c r="B108" s="252" t="s">
        <v>154</v>
      </c>
      <c r="C108" s="265"/>
      <c r="D108" s="90" t="s">
        <v>9</v>
      </c>
      <c r="E108" s="109">
        <v>0</v>
      </c>
      <c r="F108" s="101">
        <v>0</v>
      </c>
      <c r="G108" s="101">
        <v>0</v>
      </c>
      <c r="H108" s="101">
        <v>0</v>
      </c>
      <c r="I108" s="83">
        <v>0</v>
      </c>
      <c r="J108" s="113">
        <v>0</v>
      </c>
      <c r="K108" s="197">
        <v>0</v>
      </c>
      <c r="L108" s="197">
        <v>0</v>
      </c>
      <c r="M108" s="277">
        <v>0</v>
      </c>
      <c r="N108" s="277">
        <v>0</v>
      </c>
    </row>
    <row r="109" spans="1:14" ht="15" customHeight="1">
      <c r="A109" s="21" t="s">
        <v>155</v>
      </c>
      <c r="B109" s="252" t="s">
        <v>156</v>
      </c>
      <c r="C109" s="265"/>
      <c r="D109" s="90" t="s">
        <v>9</v>
      </c>
      <c r="E109" s="109">
        <v>2</v>
      </c>
      <c r="F109" s="101">
        <v>2</v>
      </c>
      <c r="G109" s="101">
        <v>2</v>
      </c>
      <c r="H109" s="101">
        <v>2</v>
      </c>
      <c r="I109" s="83">
        <v>2</v>
      </c>
      <c r="J109" s="113">
        <v>2</v>
      </c>
      <c r="K109" s="197">
        <v>2</v>
      </c>
      <c r="L109" s="197">
        <v>2</v>
      </c>
      <c r="M109" s="277">
        <v>2</v>
      </c>
      <c r="N109" s="277">
        <v>2</v>
      </c>
    </row>
    <row r="110" spans="1:14" ht="15" customHeight="1">
      <c r="A110" s="21"/>
      <c r="B110" s="245" t="s">
        <v>12</v>
      </c>
      <c r="C110" s="245"/>
      <c r="D110" s="94"/>
      <c r="E110" s="116">
        <f t="shared" ref="E110:J110" si="31">IF(E109=0,0,(E108/E109))</f>
        <v>0</v>
      </c>
      <c r="F110" s="105">
        <f t="shared" si="31"/>
        <v>0</v>
      </c>
      <c r="G110" s="105">
        <f t="shared" si="31"/>
        <v>0</v>
      </c>
      <c r="H110" s="105">
        <f t="shared" si="31"/>
        <v>0</v>
      </c>
      <c r="I110" s="88">
        <f t="shared" si="31"/>
        <v>0</v>
      </c>
      <c r="J110" s="117">
        <f t="shared" si="31"/>
        <v>0</v>
      </c>
      <c r="K110" s="217">
        <f>IF(K109=0,0,(K108/K109))</f>
        <v>0</v>
      </c>
      <c r="L110" s="217">
        <f>IF(L109=0,0,(L108/L109))</f>
        <v>0</v>
      </c>
      <c r="M110" s="217">
        <f>IF(M109=0,0,(M108/M109))</f>
        <v>0</v>
      </c>
      <c r="N110" s="217">
        <f>IF(N109=0,0,(N108/N109))</f>
        <v>0</v>
      </c>
    </row>
    <row r="111" spans="1:14" ht="15" customHeight="1">
      <c r="A111" s="21" t="s">
        <v>157</v>
      </c>
      <c r="B111" s="252" t="s">
        <v>158</v>
      </c>
      <c r="C111" s="265"/>
      <c r="D111" s="90" t="s">
        <v>9</v>
      </c>
      <c r="E111" s="109">
        <v>0</v>
      </c>
      <c r="F111" s="101">
        <v>0</v>
      </c>
      <c r="G111" s="101">
        <v>0</v>
      </c>
      <c r="H111" s="101">
        <v>0</v>
      </c>
      <c r="I111" s="83">
        <v>0</v>
      </c>
      <c r="J111" s="113">
        <v>0</v>
      </c>
      <c r="K111" s="197">
        <v>0</v>
      </c>
      <c r="L111" s="197">
        <v>0</v>
      </c>
      <c r="M111" s="277">
        <v>0</v>
      </c>
      <c r="N111" s="277">
        <v>0</v>
      </c>
    </row>
    <row r="112" spans="1:14" ht="15" customHeight="1">
      <c r="A112" s="21" t="s">
        <v>159</v>
      </c>
      <c r="B112" s="252" t="s">
        <v>160</v>
      </c>
      <c r="C112" s="265"/>
      <c r="D112" s="90" t="s">
        <v>9</v>
      </c>
      <c r="E112" s="109">
        <v>13</v>
      </c>
      <c r="F112" s="101">
        <v>13</v>
      </c>
      <c r="G112" s="101">
        <v>13</v>
      </c>
      <c r="H112" s="101">
        <v>13</v>
      </c>
      <c r="I112" s="83">
        <v>13</v>
      </c>
      <c r="J112" s="113">
        <v>13</v>
      </c>
      <c r="K112" s="197">
        <v>13</v>
      </c>
      <c r="L112" s="197">
        <v>13</v>
      </c>
      <c r="M112" s="277">
        <v>13</v>
      </c>
      <c r="N112" s="277">
        <v>13</v>
      </c>
    </row>
    <row r="113" spans="1:14" ht="15" customHeight="1">
      <c r="A113" s="21"/>
      <c r="B113" s="245" t="s">
        <v>12</v>
      </c>
      <c r="C113" s="245"/>
      <c r="D113" s="94"/>
      <c r="E113" s="111">
        <f t="shared" ref="E113:J113" si="32">IF(E112=0,0,(E111/E112))</f>
        <v>0</v>
      </c>
      <c r="F113" s="103">
        <f t="shared" si="32"/>
        <v>0</v>
      </c>
      <c r="G113" s="103">
        <f t="shared" si="32"/>
        <v>0</v>
      </c>
      <c r="H113" s="103">
        <f t="shared" si="32"/>
        <v>0</v>
      </c>
      <c r="I113" s="84">
        <f t="shared" si="32"/>
        <v>0</v>
      </c>
      <c r="J113" s="112">
        <f t="shared" si="32"/>
        <v>0</v>
      </c>
      <c r="K113" s="216">
        <f>IF(K112=0,0,(K111/K112))</f>
        <v>0</v>
      </c>
      <c r="L113" s="216">
        <f>IF(L112=0,0,(L111/L112))</f>
        <v>0</v>
      </c>
      <c r="M113" s="216">
        <f>IF(M112=0,0,(M111/M112))</f>
        <v>0</v>
      </c>
      <c r="N113" s="216">
        <f>IF(N112=0,0,(N111/N112))</f>
        <v>0</v>
      </c>
    </row>
    <row r="114" spans="1:14" ht="15" customHeight="1">
      <c r="A114" s="21" t="s">
        <v>161</v>
      </c>
      <c r="B114" s="252" t="s">
        <v>162</v>
      </c>
      <c r="C114" s="265"/>
      <c r="D114" s="90" t="s">
        <v>9</v>
      </c>
      <c r="E114" s="109">
        <v>0</v>
      </c>
      <c r="F114" s="101">
        <v>0</v>
      </c>
      <c r="G114" s="101">
        <v>0</v>
      </c>
      <c r="H114" s="101">
        <v>1</v>
      </c>
      <c r="I114" s="83">
        <v>0</v>
      </c>
      <c r="J114" s="113">
        <v>1</v>
      </c>
      <c r="K114" s="197">
        <v>0</v>
      </c>
      <c r="L114" s="197">
        <v>1</v>
      </c>
      <c r="M114" s="277">
        <v>0</v>
      </c>
      <c r="N114" s="277">
        <v>0</v>
      </c>
    </row>
    <row r="115" spans="1:14" ht="15" customHeight="1">
      <c r="A115" s="21" t="s">
        <v>163</v>
      </c>
      <c r="B115" s="252" t="s">
        <v>164</v>
      </c>
      <c r="C115" s="265"/>
      <c r="D115" s="90" t="s">
        <v>9</v>
      </c>
      <c r="E115" s="109">
        <v>1</v>
      </c>
      <c r="F115" s="101">
        <v>1</v>
      </c>
      <c r="G115" s="101">
        <v>1</v>
      </c>
      <c r="H115" s="101">
        <v>1</v>
      </c>
      <c r="I115" s="83">
        <v>1</v>
      </c>
      <c r="J115" s="113">
        <v>1</v>
      </c>
      <c r="K115" s="197">
        <v>1</v>
      </c>
      <c r="L115" s="197">
        <v>1</v>
      </c>
      <c r="M115" s="277">
        <v>1</v>
      </c>
      <c r="N115" s="277">
        <v>1</v>
      </c>
    </row>
    <row r="116" spans="1:14" ht="15" customHeight="1">
      <c r="A116" s="21"/>
      <c r="B116" s="245" t="s">
        <v>12</v>
      </c>
      <c r="C116" s="245"/>
      <c r="D116" s="94"/>
      <c r="E116" s="111">
        <f t="shared" ref="E116:J116" si="33">IF(E115=0,0,(E114/E115))</f>
        <v>0</v>
      </c>
      <c r="F116" s="103">
        <f t="shared" si="33"/>
        <v>0</v>
      </c>
      <c r="G116" s="103">
        <f t="shared" si="33"/>
        <v>0</v>
      </c>
      <c r="H116" s="103">
        <f t="shared" si="33"/>
        <v>1</v>
      </c>
      <c r="I116" s="84">
        <f t="shared" si="33"/>
        <v>0</v>
      </c>
      <c r="J116" s="112">
        <f t="shared" si="33"/>
        <v>1</v>
      </c>
      <c r="K116" s="216">
        <f>IF(K115=0,0,(K114/K115))</f>
        <v>0</v>
      </c>
      <c r="L116" s="216">
        <f>IF(L115=0,0,(L114/L115))</f>
        <v>1</v>
      </c>
      <c r="M116" s="216">
        <f>IF(M115=0,0,(M114/M115))</f>
        <v>0</v>
      </c>
      <c r="N116" s="216">
        <f>IF(N115=0,0,(N114/N115))</f>
        <v>0</v>
      </c>
    </row>
    <row r="117" spans="1:14" ht="15" customHeight="1">
      <c r="A117" s="36" t="s">
        <v>165</v>
      </c>
      <c r="B117" s="248" t="s">
        <v>166</v>
      </c>
      <c r="C117" s="248"/>
      <c r="D117" s="93" t="s">
        <v>9</v>
      </c>
      <c r="E117" s="114">
        <v>0</v>
      </c>
      <c r="F117" s="104">
        <v>0</v>
      </c>
      <c r="G117" s="104">
        <v>0</v>
      </c>
      <c r="H117" s="104">
        <v>0</v>
      </c>
      <c r="I117" s="81">
        <v>0</v>
      </c>
      <c r="J117" s="115">
        <v>0</v>
      </c>
      <c r="K117" s="190">
        <v>0</v>
      </c>
      <c r="L117" s="190">
        <v>0</v>
      </c>
      <c r="M117" s="273">
        <v>0</v>
      </c>
      <c r="N117" s="273">
        <v>0</v>
      </c>
    </row>
    <row r="118" spans="1:14" ht="15" customHeight="1">
      <c r="A118" s="36" t="s">
        <v>167</v>
      </c>
      <c r="B118" s="248" t="s">
        <v>168</v>
      </c>
      <c r="C118" s="248"/>
      <c r="D118" s="93" t="s">
        <v>9</v>
      </c>
      <c r="E118" s="118">
        <v>8760</v>
      </c>
      <c r="F118" s="104">
        <v>8760</v>
      </c>
      <c r="G118" s="102">
        <v>8760</v>
      </c>
      <c r="H118" s="104">
        <v>8760</v>
      </c>
      <c r="I118" s="80">
        <v>8760</v>
      </c>
      <c r="J118" s="115">
        <v>8760</v>
      </c>
      <c r="K118" s="186">
        <v>8760</v>
      </c>
      <c r="L118" s="190">
        <v>8760</v>
      </c>
      <c r="M118" s="272">
        <v>8760</v>
      </c>
      <c r="N118" s="273">
        <v>8760</v>
      </c>
    </row>
    <row r="119" spans="1:14" ht="15" customHeight="1" thickBot="1">
      <c r="A119" s="50"/>
      <c r="B119" s="267" t="s">
        <v>12</v>
      </c>
      <c r="C119" s="224"/>
      <c r="D119" s="96"/>
      <c r="E119" s="142">
        <f t="shared" ref="E119:J119" si="34">IF(E118=0,0,(E117/E118))</f>
        <v>0</v>
      </c>
      <c r="F119" s="143">
        <f t="shared" si="34"/>
        <v>0</v>
      </c>
      <c r="G119" s="143">
        <f t="shared" si="34"/>
        <v>0</v>
      </c>
      <c r="H119" s="143">
        <f t="shared" si="34"/>
        <v>0</v>
      </c>
      <c r="I119" s="137">
        <f t="shared" si="34"/>
        <v>0</v>
      </c>
      <c r="J119" s="144">
        <f t="shared" si="34"/>
        <v>0</v>
      </c>
      <c r="K119" s="207">
        <f>IF(K118=0,0,(K117/K118))</f>
        <v>0</v>
      </c>
      <c r="L119" s="207">
        <f>IF(L118=0,0,(L117/L118))</f>
        <v>0</v>
      </c>
      <c r="M119" s="207">
        <f>IF(M118=0,0,(M117/M118))</f>
        <v>0</v>
      </c>
      <c r="N119" s="207">
        <f>IF(N118=0,0,(N117/N118))</f>
        <v>0</v>
      </c>
    </row>
    <row r="120" spans="1:14" s="1" customFormat="1" ht="15" customHeight="1" thickBot="1">
      <c r="A120" s="67" t="s">
        <v>169</v>
      </c>
      <c r="B120" s="68" t="s">
        <v>170</v>
      </c>
      <c r="C120" s="169"/>
      <c r="D120" s="170"/>
      <c r="E120" s="171"/>
      <c r="F120" s="171"/>
      <c r="G120" s="171"/>
      <c r="H120" s="171"/>
      <c r="I120" s="171"/>
      <c r="J120" s="172"/>
      <c r="K120" s="218"/>
      <c r="L120" s="219"/>
      <c r="M120" s="218"/>
      <c r="N120" s="219"/>
    </row>
    <row r="121" spans="1:14" ht="15" customHeight="1">
      <c r="A121" s="24" t="s">
        <v>171</v>
      </c>
      <c r="B121" s="264" t="s">
        <v>172</v>
      </c>
      <c r="C121" s="251"/>
      <c r="D121" s="89" t="s">
        <v>173</v>
      </c>
      <c r="E121" s="156">
        <v>4091571</v>
      </c>
      <c r="F121" s="157">
        <v>5232000</v>
      </c>
      <c r="G121" s="157">
        <v>4260427</v>
      </c>
      <c r="H121" s="157">
        <v>5250685</v>
      </c>
      <c r="I121" s="151">
        <v>4451577</v>
      </c>
      <c r="J121" s="158">
        <v>4300000</v>
      </c>
      <c r="K121" s="195">
        <v>4636965</v>
      </c>
      <c r="L121" s="195">
        <f>366837-39000</f>
        <v>327837</v>
      </c>
      <c r="M121" s="276">
        <v>4837812</v>
      </c>
      <c r="N121" s="276">
        <v>5304358</v>
      </c>
    </row>
    <row r="122" spans="1:14" ht="15" customHeight="1">
      <c r="A122" s="21" t="s">
        <v>174</v>
      </c>
      <c r="B122" s="247" t="s">
        <v>175</v>
      </c>
      <c r="C122" s="247"/>
      <c r="D122" s="90" t="s">
        <v>173</v>
      </c>
      <c r="E122" s="109">
        <v>4966498</v>
      </c>
      <c r="F122" s="101">
        <v>5245000</v>
      </c>
      <c r="G122" s="101">
        <v>5198706</v>
      </c>
      <c r="H122" s="101">
        <v>5268440</v>
      </c>
      <c r="I122" s="83">
        <v>5323355</v>
      </c>
      <c r="J122" s="113">
        <v>4322000</v>
      </c>
      <c r="K122" s="197">
        <v>5509640</v>
      </c>
      <c r="L122" s="197">
        <f>3837259-45000</f>
        <v>3792259</v>
      </c>
      <c r="M122" s="277">
        <v>5754129</v>
      </c>
      <c r="N122" s="277">
        <v>5251136</v>
      </c>
    </row>
    <row r="123" spans="1:14" ht="15" customHeight="1">
      <c r="A123" s="21"/>
      <c r="B123" s="78" t="s">
        <v>12</v>
      </c>
      <c r="C123" s="78"/>
      <c r="D123" s="91"/>
      <c r="E123" s="111">
        <f t="shared" ref="E123:J123" si="35">IF(E122=0,0,(E121/E122))</f>
        <v>0.82383421879964513</v>
      </c>
      <c r="F123" s="103">
        <f t="shared" si="35"/>
        <v>0.99752144899904671</v>
      </c>
      <c r="G123" s="103">
        <f t="shared" si="35"/>
        <v>0.81951681822361178</v>
      </c>
      <c r="H123" s="103">
        <f t="shared" si="35"/>
        <v>0.99662993220004403</v>
      </c>
      <c r="I123" s="84">
        <f t="shared" si="35"/>
        <v>0.8362352313531598</v>
      </c>
      <c r="J123" s="112">
        <f t="shared" si="35"/>
        <v>0.99490976399814901</v>
      </c>
      <c r="K123" s="216">
        <f>IF(K122=0,0,(K121/K122))</f>
        <v>0.84160943364720742</v>
      </c>
      <c r="L123" s="216">
        <f>IF(L122=0,0,(L121/L122))</f>
        <v>8.6449000450654873E-2</v>
      </c>
      <c r="M123" s="216">
        <f>IF(M122=0,0,(M121/M122))</f>
        <v>0.84075487358729706</v>
      </c>
      <c r="N123" s="216">
        <f>IF(N122=0,0,(N121/N122))</f>
        <v>1.0101353307170107</v>
      </c>
    </row>
    <row r="124" spans="1:14" ht="15" customHeight="1">
      <c r="A124" s="21" t="s">
        <v>176</v>
      </c>
      <c r="B124" s="252" t="s">
        <v>177</v>
      </c>
      <c r="C124" s="252"/>
      <c r="D124" s="90" t="s">
        <v>173</v>
      </c>
      <c r="E124" s="109">
        <v>2134709</v>
      </c>
      <c r="F124" s="101">
        <v>2291000</v>
      </c>
      <c r="G124" s="101">
        <v>2288612</v>
      </c>
      <c r="H124" s="101">
        <v>2361070</v>
      </c>
      <c r="I124" s="83">
        <v>2380157</v>
      </c>
      <c r="J124" s="113">
        <v>2102000</v>
      </c>
      <c r="K124" s="220">
        <v>2475363</v>
      </c>
      <c r="L124" s="197">
        <f>1722415-15000</f>
        <v>1707415</v>
      </c>
      <c r="M124" s="285">
        <v>2574378</v>
      </c>
      <c r="N124" s="278">
        <v>2597994</v>
      </c>
    </row>
    <row r="125" spans="1:14" ht="15" customHeight="1">
      <c r="A125" s="21" t="s">
        <v>178</v>
      </c>
      <c r="B125" s="247" t="s">
        <v>179</v>
      </c>
      <c r="C125" s="247"/>
      <c r="D125" s="90" t="s">
        <v>173</v>
      </c>
      <c r="E125" s="109">
        <v>4091571</v>
      </c>
      <c r="F125" s="101">
        <f>F122</f>
        <v>5245000</v>
      </c>
      <c r="G125" s="101">
        <v>4260427</v>
      </c>
      <c r="H125" s="101">
        <v>5250685</v>
      </c>
      <c r="I125" s="83">
        <v>4451577</v>
      </c>
      <c r="J125" s="113">
        <v>4300000</v>
      </c>
      <c r="K125" s="197">
        <v>4636965</v>
      </c>
      <c r="L125" s="197">
        <f>3668374-39000</f>
        <v>3629374</v>
      </c>
      <c r="M125" s="277">
        <v>4837812</v>
      </c>
      <c r="N125" s="277">
        <v>5304358</v>
      </c>
    </row>
    <row r="126" spans="1:14" ht="15" customHeight="1">
      <c r="A126" s="21"/>
      <c r="B126" s="78" t="s">
        <v>12</v>
      </c>
      <c r="C126" s="78"/>
      <c r="D126" s="91"/>
      <c r="E126" s="111">
        <f t="shared" ref="E126:J126" si="36">IF(E125=0,0,(E124/E125))</f>
        <v>0.52173333910128894</v>
      </c>
      <c r="F126" s="103">
        <f t="shared" si="36"/>
        <v>0.43679694947569114</v>
      </c>
      <c r="G126" s="103">
        <f t="shared" si="36"/>
        <v>0.53717901984941885</v>
      </c>
      <c r="H126" s="103">
        <f t="shared" si="36"/>
        <v>0.44966894795631429</v>
      </c>
      <c r="I126" s="84">
        <f t="shared" si="36"/>
        <v>0.53467726156371098</v>
      </c>
      <c r="J126" s="112">
        <f t="shared" si="36"/>
        <v>0.4888372093023256</v>
      </c>
      <c r="K126" s="216">
        <f>IF(K125=0,0,(K124/K125))</f>
        <v>0.53383258230329533</v>
      </c>
      <c r="L126" s="216">
        <f>IF(L125=0,0,(L124/L125))</f>
        <v>0.47044338775777861</v>
      </c>
      <c r="M126" s="216">
        <f>IF(M125=0,0,(M124/M125))</f>
        <v>0.53213684202693279</v>
      </c>
      <c r="N126" s="216">
        <f>IF(N125=0,0,(N124/N125))</f>
        <v>0.4897848146750276</v>
      </c>
    </row>
    <row r="127" spans="1:14" ht="15" customHeight="1">
      <c r="A127" s="21" t="s">
        <v>180</v>
      </c>
      <c r="B127" s="247" t="s">
        <v>172</v>
      </c>
      <c r="C127" s="247"/>
      <c r="D127" s="90" t="s">
        <v>9</v>
      </c>
      <c r="E127" s="109">
        <v>4091571</v>
      </c>
      <c r="F127" s="101">
        <f>F121</f>
        <v>5232000</v>
      </c>
      <c r="G127" s="101">
        <v>4260427</v>
      </c>
      <c r="H127" s="101">
        <v>5250685</v>
      </c>
      <c r="I127" s="83">
        <v>4451577</v>
      </c>
      <c r="J127" s="113">
        <v>4300000</v>
      </c>
      <c r="K127" s="197">
        <v>4636965</v>
      </c>
      <c r="L127" s="197">
        <f>3668374-39000</f>
        <v>3629374</v>
      </c>
      <c r="M127" s="277">
        <v>4837812</v>
      </c>
      <c r="N127" s="277">
        <v>5304358</v>
      </c>
    </row>
    <row r="128" spans="1:14" ht="15" customHeight="1">
      <c r="A128" s="21" t="s">
        <v>181</v>
      </c>
      <c r="B128" s="247" t="s">
        <v>182</v>
      </c>
      <c r="C128" s="247"/>
      <c r="D128" s="90" t="s">
        <v>9</v>
      </c>
      <c r="E128" s="109">
        <v>295</v>
      </c>
      <c r="F128" s="101">
        <v>304</v>
      </c>
      <c r="G128" s="101">
        <v>295</v>
      </c>
      <c r="H128" s="101">
        <v>293</v>
      </c>
      <c r="I128" s="83">
        <v>294</v>
      </c>
      <c r="J128" s="113">
        <v>293</v>
      </c>
      <c r="K128" s="197">
        <v>295</v>
      </c>
      <c r="L128" s="197">
        <v>264</v>
      </c>
      <c r="M128" s="277">
        <v>295</v>
      </c>
      <c r="N128" s="277">
        <v>272</v>
      </c>
    </row>
    <row r="129" spans="1:14" ht="15" customHeight="1">
      <c r="A129" s="21"/>
      <c r="B129" s="78" t="s">
        <v>12</v>
      </c>
      <c r="C129" s="78"/>
      <c r="D129" s="91"/>
      <c r="E129" s="111">
        <f t="shared" ref="E129:J129" si="37">IF(E128=0,0,(E127/E128))</f>
        <v>13869.732203389831</v>
      </c>
      <c r="F129" s="103">
        <f t="shared" si="37"/>
        <v>17210.526315789473</v>
      </c>
      <c r="G129" s="103">
        <f t="shared" si="37"/>
        <v>14442.125423728814</v>
      </c>
      <c r="H129" s="103">
        <f t="shared" si="37"/>
        <v>17920.426621160408</v>
      </c>
      <c r="I129" s="84">
        <f t="shared" si="37"/>
        <v>15141.418367346938</v>
      </c>
      <c r="J129" s="112">
        <f t="shared" si="37"/>
        <v>14675.767918088737</v>
      </c>
      <c r="K129" s="216">
        <f>IF(K128=0,0,(K127/K128))</f>
        <v>15718.525423728814</v>
      </c>
      <c r="L129" s="216">
        <f>IF(L128=0,0,(L127/L128))</f>
        <v>13747.628787878788</v>
      </c>
      <c r="M129" s="216">
        <f>IF(M128=0,0,(M127/M128))</f>
        <v>16399.362711864407</v>
      </c>
      <c r="N129" s="216">
        <f>IF(N128=0,0,(N127/N128))</f>
        <v>19501.316176470587</v>
      </c>
    </row>
    <row r="130" spans="1:14" ht="15" customHeight="1">
      <c r="A130" s="21" t="s">
        <v>183</v>
      </c>
      <c r="B130" s="252" t="s">
        <v>172</v>
      </c>
      <c r="C130" s="252"/>
      <c r="D130" s="90" t="s">
        <v>173</v>
      </c>
      <c r="E130" s="109">
        <v>4091571</v>
      </c>
      <c r="F130" s="101">
        <f>F121</f>
        <v>5232000</v>
      </c>
      <c r="G130" s="101">
        <v>4260427</v>
      </c>
      <c r="H130" s="101">
        <v>5250685</v>
      </c>
      <c r="I130" s="83">
        <v>4451577</v>
      </c>
      <c r="J130" s="113">
        <v>4300000</v>
      </c>
      <c r="K130" s="197">
        <v>4636965</v>
      </c>
      <c r="L130" s="197">
        <f>3668374-39000</f>
        <v>3629374</v>
      </c>
      <c r="M130" s="277">
        <v>4837812</v>
      </c>
      <c r="N130" s="277">
        <v>5304358</v>
      </c>
    </row>
    <row r="131" spans="1:14" ht="15" customHeight="1">
      <c r="A131" s="21" t="s">
        <v>184</v>
      </c>
      <c r="B131" s="252" t="s">
        <v>185</v>
      </c>
      <c r="C131" s="252"/>
      <c r="D131" s="90" t="s">
        <v>37</v>
      </c>
      <c r="E131" s="109">
        <v>8909000</v>
      </c>
      <c r="F131" s="42">
        <v>8964947</v>
      </c>
      <c r="G131" s="101">
        <v>6971570</v>
      </c>
      <c r="H131" s="76">
        <v>8952415</v>
      </c>
      <c r="I131" s="83">
        <v>5937421</v>
      </c>
      <c r="J131" s="123">
        <f>J23</f>
        <v>8454721</v>
      </c>
      <c r="K131" s="197">
        <v>5165946</v>
      </c>
      <c r="L131" s="200">
        <f>8594850-241949</f>
        <v>8352901</v>
      </c>
      <c r="M131" s="277">
        <v>4608010</v>
      </c>
      <c r="N131" s="277">
        <v>8033388</v>
      </c>
    </row>
    <row r="132" spans="1:14" ht="15" customHeight="1">
      <c r="A132" s="21"/>
      <c r="B132" s="78" t="s">
        <v>12</v>
      </c>
      <c r="C132" s="78"/>
      <c r="D132" s="91"/>
      <c r="E132" s="116">
        <f t="shared" ref="E132:J132" si="38">IF(E131=0,0,(E130/E131))</f>
        <v>0.45926265574138514</v>
      </c>
      <c r="F132" s="105">
        <f t="shared" si="38"/>
        <v>0.58360635037775466</v>
      </c>
      <c r="G132" s="105">
        <f t="shared" si="38"/>
        <v>0.61111442616225609</v>
      </c>
      <c r="H132" s="105">
        <f t="shared" si="38"/>
        <v>0.58651045555863979</v>
      </c>
      <c r="I132" s="88">
        <f t="shared" si="38"/>
        <v>0.74974925982173068</v>
      </c>
      <c r="J132" s="117">
        <f t="shared" si="38"/>
        <v>0.50859159042622459</v>
      </c>
      <c r="K132" s="217">
        <f>IF(K131=0,0,(K130/K131))</f>
        <v>0.89760229781728262</v>
      </c>
      <c r="L132" s="217">
        <f>IF(L131=0,0,(L130/L131))</f>
        <v>0.43450461103274179</v>
      </c>
      <c r="M132" s="217">
        <f>IF(M131=0,0,(M130/M131))</f>
        <v>1.0498701174693632</v>
      </c>
      <c r="N132" s="217">
        <f>IF(N131=0,0,(N130/N131))</f>
        <v>0.66028903371777881</v>
      </c>
    </row>
    <row r="133" spans="1:14" ht="15" customHeight="1">
      <c r="A133" s="36" t="s">
        <v>186</v>
      </c>
      <c r="B133" s="252" t="s">
        <v>172</v>
      </c>
      <c r="C133" s="252"/>
      <c r="D133" s="90" t="s">
        <v>173</v>
      </c>
      <c r="E133" s="109">
        <v>3757411</v>
      </c>
      <c r="F133" s="101">
        <f>F130</f>
        <v>5232000</v>
      </c>
      <c r="G133" s="101">
        <v>3914208</v>
      </c>
      <c r="H133" s="101">
        <v>5250685</v>
      </c>
      <c r="I133" s="83">
        <v>4091838</v>
      </c>
      <c r="J133" s="113">
        <v>4300000</v>
      </c>
      <c r="K133" s="197">
        <v>4263206</v>
      </c>
      <c r="L133" s="195">
        <f>3668374-39000</f>
        <v>3629374</v>
      </c>
      <c r="M133" s="276">
        <v>4837812</v>
      </c>
      <c r="N133" s="277">
        <v>5304358</v>
      </c>
    </row>
    <row r="134" spans="1:14" ht="15" customHeight="1">
      <c r="A134" s="36" t="s">
        <v>187</v>
      </c>
      <c r="B134" s="269" t="s">
        <v>188</v>
      </c>
      <c r="C134" s="269"/>
      <c r="D134" s="90" t="s">
        <v>37</v>
      </c>
      <c r="E134" s="124">
        <v>3205199</v>
      </c>
      <c r="F134" s="107">
        <v>3420995</v>
      </c>
      <c r="G134" s="101">
        <v>3206953</v>
      </c>
      <c r="H134" s="101">
        <v>3173398</v>
      </c>
      <c r="I134" s="83">
        <v>3147003</v>
      </c>
      <c r="J134" s="113">
        <f>J24</f>
        <v>2865373</v>
      </c>
      <c r="K134" s="201">
        <v>3099474</v>
      </c>
      <c r="L134" s="201">
        <f>3135566-153154</f>
        <v>2982412</v>
      </c>
      <c r="M134" s="278">
        <v>3087435</v>
      </c>
      <c r="N134" s="278">
        <v>3102266</v>
      </c>
    </row>
    <row r="135" spans="1:14" ht="15" customHeight="1">
      <c r="A135" s="36"/>
      <c r="B135" s="78" t="s">
        <v>12</v>
      </c>
      <c r="C135" s="78"/>
      <c r="D135" s="91"/>
      <c r="E135" s="111">
        <f t="shared" ref="E135:J135" si="39">IF(E134=0,0,(E133/E134))</f>
        <v>1.1722863385393543</v>
      </c>
      <c r="F135" s="103">
        <f t="shared" si="39"/>
        <v>1.5293796103180508</v>
      </c>
      <c r="G135" s="103">
        <f t="shared" si="39"/>
        <v>1.2205379997773587</v>
      </c>
      <c r="H135" s="103">
        <f t="shared" si="39"/>
        <v>1.6545939084854784</v>
      </c>
      <c r="I135" s="84">
        <f t="shared" si="39"/>
        <v>1.3002332695583703</v>
      </c>
      <c r="J135" s="112">
        <f t="shared" si="39"/>
        <v>1.5006772242217681</v>
      </c>
      <c r="K135" s="216">
        <f>IF(K134=0,0,(K133/K134))</f>
        <v>1.3754611266298733</v>
      </c>
      <c r="L135" s="216">
        <f>IF(L134=0,0,(L133/L134))</f>
        <v>1.2169257634424755</v>
      </c>
      <c r="M135" s="216">
        <f>IF(M134=0,0,(M133/M134))</f>
        <v>1.566935660183939</v>
      </c>
      <c r="N135" s="216">
        <f>IF(N134=0,0,(N133/N134))</f>
        <v>1.7098333927522655</v>
      </c>
    </row>
    <row r="136" spans="1:14" ht="15" customHeight="1">
      <c r="A136" s="36" t="s">
        <v>189</v>
      </c>
      <c r="B136" s="268" t="s">
        <v>190</v>
      </c>
      <c r="C136" s="268"/>
      <c r="D136" s="90" t="s">
        <v>191</v>
      </c>
      <c r="E136" s="114">
        <v>4122550</v>
      </c>
      <c r="F136" s="104">
        <v>4395806</v>
      </c>
      <c r="G136" s="104">
        <v>4040099</v>
      </c>
      <c r="H136" s="104">
        <v>4899704</v>
      </c>
      <c r="I136" s="81">
        <v>3959297</v>
      </c>
      <c r="J136" s="115">
        <v>3733915</v>
      </c>
      <c r="K136" s="190">
        <v>3880111</v>
      </c>
      <c r="L136" s="190">
        <v>2874638</v>
      </c>
      <c r="M136" s="273">
        <v>3802509</v>
      </c>
      <c r="N136" s="273">
        <v>3344532</v>
      </c>
    </row>
    <row r="137" spans="1:14" ht="15" customHeight="1">
      <c r="A137" s="21" t="s">
        <v>192</v>
      </c>
      <c r="B137" s="269" t="s">
        <v>188</v>
      </c>
      <c r="C137" s="269"/>
      <c r="D137" s="90" t="s">
        <v>37</v>
      </c>
      <c r="E137" s="124">
        <v>3205199</v>
      </c>
      <c r="F137" s="107">
        <v>3420995</v>
      </c>
      <c r="G137" s="101">
        <v>3206953</v>
      </c>
      <c r="H137" s="101">
        <v>3173398</v>
      </c>
      <c r="I137" s="83">
        <v>3147003</v>
      </c>
      <c r="J137" s="113">
        <f>J134</f>
        <v>2865373</v>
      </c>
      <c r="K137" s="201">
        <v>3099474</v>
      </c>
      <c r="L137" s="201">
        <v>3135566</v>
      </c>
      <c r="M137" s="278">
        <v>3087435</v>
      </c>
      <c r="N137" s="278">
        <v>3102266</v>
      </c>
    </row>
    <row r="138" spans="1:14" ht="15" customHeight="1">
      <c r="A138" s="36"/>
      <c r="B138" s="78" t="s">
        <v>12</v>
      </c>
      <c r="C138" s="78"/>
      <c r="D138" s="91"/>
      <c r="E138" s="111">
        <f>IF(E137=0,0,(E136/E137))</f>
        <v>1.2862071902555816</v>
      </c>
      <c r="F138" s="103">
        <f>IF(F137=0,0,(F136/F137))</f>
        <v>1.2849495541501814</v>
      </c>
      <c r="G138" s="103">
        <f t="shared" ref="G138:H138" si="40">IF(G137=0,0,(G136/G137))</f>
        <v>1.259793642126966</v>
      </c>
      <c r="H138" s="103">
        <f t="shared" si="40"/>
        <v>1.5439929060269151</v>
      </c>
      <c r="I138" s="84">
        <f>IF(I137=0,0,(I136/I137))</f>
        <v>1.2581166907054109</v>
      </c>
      <c r="J138" s="112">
        <f>IF(J137=0,0,(J136/J137))</f>
        <v>1.3031165576000052</v>
      </c>
      <c r="K138" s="216">
        <f>IF(K137=0,0,(K136/K137))</f>
        <v>1.2518611222420319</v>
      </c>
      <c r="L138" s="216">
        <f>IF(L137=0,0,(L136/L137))</f>
        <v>0.91678440192297017</v>
      </c>
      <c r="M138" s="216">
        <f>IF(M137=0,0,(M136/M137))</f>
        <v>1.2316077909332503</v>
      </c>
      <c r="N138" s="216">
        <f>IF(N137=0,0,(N136/N137))</f>
        <v>1.0780932389421152</v>
      </c>
    </row>
    <row r="139" spans="1:14" ht="15" customHeight="1">
      <c r="A139" s="36" t="s">
        <v>193</v>
      </c>
      <c r="B139" s="268" t="s">
        <v>194</v>
      </c>
      <c r="C139" s="268"/>
      <c r="D139" s="90" t="s">
        <v>173</v>
      </c>
      <c r="E139" s="114">
        <v>669170</v>
      </c>
      <c r="F139" s="104">
        <v>816000</v>
      </c>
      <c r="G139" s="104">
        <v>791961</v>
      </c>
      <c r="H139" s="104">
        <v>658887</v>
      </c>
      <c r="I139" s="81">
        <v>844093</v>
      </c>
      <c r="J139" s="115">
        <v>547248</v>
      </c>
      <c r="K139" s="190">
        <v>907162</v>
      </c>
      <c r="L139" s="190">
        <v>667736</v>
      </c>
      <c r="M139" s="273">
        <v>975203</v>
      </c>
      <c r="N139" s="273">
        <v>674656</v>
      </c>
    </row>
    <row r="140" spans="1:14" ht="15" customHeight="1">
      <c r="A140" s="36" t="s">
        <v>195</v>
      </c>
      <c r="B140" s="252" t="s">
        <v>172</v>
      </c>
      <c r="C140" s="252"/>
      <c r="D140" s="90" t="s">
        <v>173</v>
      </c>
      <c r="E140" s="109">
        <v>3757411</v>
      </c>
      <c r="F140" s="101">
        <f>F121</f>
        <v>5232000</v>
      </c>
      <c r="G140" s="101">
        <v>3914208</v>
      </c>
      <c r="H140" s="101">
        <v>5250685</v>
      </c>
      <c r="I140" s="83">
        <v>4091838</v>
      </c>
      <c r="J140" s="113">
        <v>4300000</v>
      </c>
      <c r="K140" s="197">
        <v>4263206</v>
      </c>
      <c r="L140" s="195">
        <v>5036264</v>
      </c>
      <c r="M140" s="276">
        <v>4837812</v>
      </c>
      <c r="N140" s="277">
        <v>5304358</v>
      </c>
    </row>
    <row r="141" spans="1:14" ht="15" customHeight="1">
      <c r="A141" s="36"/>
      <c r="B141" s="78" t="s">
        <v>12</v>
      </c>
      <c r="C141" s="78"/>
      <c r="D141" s="91"/>
      <c r="E141" s="125">
        <f>IF(E140=0,0,(E139/E140))</f>
        <v>0.17809337333605507</v>
      </c>
      <c r="F141" s="108">
        <f>IF(F140=0,0,(F139/F140))</f>
        <v>0.15596330275229359</v>
      </c>
      <c r="G141" s="108">
        <f t="shared" ref="G141:H141" si="41">IF(G140=0,0,(G139/G140))</f>
        <v>0.20232981997890762</v>
      </c>
      <c r="H141" s="108">
        <f t="shared" si="41"/>
        <v>0.1254859127904264</v>
      </c>
      <c r="I141" s="87">
        <f>IF(I140=0,0,(I139/I140))</f>
        <v>0.20628700354217347</v>
      </c>
      <c r="J141" s="126">
        <f>IF(J140=0,0,(J139/J140))</f>
        <v>0.12726697674418605</v>
      </c>
      <c r="K141" s="213">
        <f>IF(K140=0,0,(K139/K140))</f>
        <v>0.21278868532273598</v>
      </c>
      <c r="L141" s="213">
        <f>IF(L140=0,0,(L139/L140))</f>
        <v>0.13258558328157538</v>
      </c>
      <c r="M141" s="213">
        <f>IF(M140=0,0,(M139/M140))</f>
        <v>0.20157935033440738</v>
      </c>
      <c r="N141" s="213">
        <f>IF(N140=0,0,(N139/N140))</f>
        <v>0.12718900194896349</v>
      </c>
    </row>
    <row r="142" spans="1:14" ht="15" customHeight="1">
      <c r="A142" s="36" t="s">
        <v>196</v>
      </c>
      <c r="B142" s="225" t="s">
        <v>197</v>
      </c>
      <c r="C142" s="225"/>
      <c r="D142" s="92" t="s">
        <v>173</v>
      </c>
      <c r="E142" s="114">
        <v>1022430</v>
      </c>
      <c r="F142" s="104">
        <v>1480000</v>
      </c>
      <c r="G142" s="104">
        <v>1018105</v>
      </c>
      <c r="H142" s="104">
        <v>2108125</v>
      </c>
      <c r="I142" s="81">
        <v>994311</v>
      </c>
      <c r="J142" s="115">
        <v>1557000</v>
      </c>
      <c r="K142" s="190">
        <v>943809</v>
      </c>
      <c r="L142" s="190">
        <f>1653443-109448</f>
        <v>1543995</v>
      </c>
      <c r="M142" s="273">
        <v>845089</v>
      </c>
      <c r="N142" s="273">
        <v>1670129</v>
      </c>
    </row>
    <row r="143" spans="1:14" ht="15" customHeight="1">
      <c r="A143" s="36" t="s">
        <v>198</v>
      </c>
      <c r="B143" s="247" t="s">
        <v>175</v>
      </c>
      <c r="C143" s="247"/>
      <c r="D143" s="93" t="s">
        <v>173</v>
      </c>
      <c r="E143" s="109">
        <v>4966498</v>
      </c>
      <c r="F143" s="104">
        <f>F122</f>
        <v>5245000</v>
      </c>
      <c r="G143" s="101">
        <v>5198706</v>
      </c>
      <c r="H143" s="104">
        <v>5268439</v>
      </c>
      <c r="I143" s="83">
        <v>5323355</v>
      </c>
      <c r="J143" s="115">
        <v>4322000</v>
      </c>
      <c r="K143" s="197">
        <v>5509640</v>
      </c>
      <c r="L143" s="197">
        <f>5062174-45000</f>
        <v>5017174</v>
      </c>
      <c r="M143" s="277">
        <v>5754129</v>
      </c>
      <c r="N143" s="277">
        <v>5251136</v>
      </c>
    </row>
    <row r="144" spans="1:14" ht="15" customHeight="1" thickBot="1">
      <c r="A144" s="69"/>
      <c r="B144" s="79" t="s">
        <v>12</v>
      </c>
      <c r="C144" s="79"/>
      <c r="D144" s="96"/>
      <c r="E144" s="142">
        <f t="shared" ref="E144:J144" si="42">IF(E143=0,0,(E142/E143))</f>
        <v>0.20586538039479729</v>
      </c>
      <c r="F144" s="143">
        <f t="shared" si="42"/>
        <v>0.28217349857006674</v>
      </c>
      <c r="G144" s="143">
        <f t="shared" si="42"/>
        <v>0.19583815664898149</v>
      </c>
      <c r="H144" s="143">
        <f t="shared" si="42"/>
        <v>0.40014224327167874</v>
      </c>
      <c r="I144" s="137">
        <f t="shared" si="42"/>
        <v>0.18678277139134999</v>
      </c>
      <c r="J144" s="144">
        <f t="shared" si="42"/>
        <v>0.36024988431281812</v>
      </c>
      <c r="K144" s="207">
        <f>IF(K143=0,0,(K142/K143))</f>
        <v>0.17130139174247319</v>
      </c>
      <c r="L144" s="207">
        <f>IF(L143=0,0,(L142/L143))</f>
        <v>0.3077419678886959</v>
      </c>
      <c r="M144" s="207">
        <f>IF(M143=0,0,(M142/M143))</f>
        <v>0.14686653705539102</v>
      </c>
      <c r="N144" s="207">
        <f>IF(N143=0,0,(N142/N143))</f>
        <v>0.31805098934782872</v>
      </c>
    </row>
    <row r="145" spans="1:14" ht="15" customHeight="1" thickBot="1">
      <c r="A145" s="130" t="s">
        <v>199</v>
      </c>
      <c r="B145" s="234" t="s">
        <v>200</v>
      </c>
      <c r="C145" s="235"/>
      <c r="D145" s="39"/>
      <c r="E145" s="40"/>
      <c r="F145" s="40"/>
      <c r="G145" s="40"/>
      <c r="H145" s="40"/>
      <c r="I145" s="167"/>
      <c r="J145" s="168"/>
      <c r="K145" s="198"/>
      <c r="L145" s="199"/>
      <c r="M145" s="198"/>
      <c r="N145" s="199"/>
    </row>
    <row r="146" spans="1:14" ht="15" customHeight="1">
      <c r="A146" s="34" t="s">
        <v>201</v>
      </c>
      <c r="B146" s="226" t="s">
        <v>202</v>
      </c>
      <c r="C146" s="226"/>
      <c r="D146" s="97" t="s">
        <v>9</v>
      </c>
      <c r="E146" s="159">
        <v>50</v>
      </c>
      <c r="F146" s="160">
        <v>67</v>
      </c>
      <c r="G146" s="160">
        <v>48</v>
      </c>
      <c r="H146" s="160">
        <v>88</v>
      </c>
      <c r="I146" s="150">
        <v>45</v>
      </c>
      <c r="J146" s="161">
        <v>78</v>
      </c>
      <c r="K146" s="191">
        <v>43</v>
      </c>
      <c r="L146" s="191">
        <v>69</v>
      </c>
      <c r="M146" s="274">
        <v>42</v>
      </c>
      <c r="N146" s="274">
        <v>66</v>
      </c>
    </row>
    <row r="147" spans="1:14" ht="15" customHeight="1">
      <c r="A147" s="36" t="s">
        <v>203</v>
      </c>
      <c r="B147" s="225" t="s">
        <v>204</v>
      </c>
      <c r="C147" s="225"/>
      <c r="D147" s="92" t="s">
        <v>9</v>
      </c>
      <c r="E147" s="114">
        <v>50</v>
      </c>
      <c r="F147" s="104">
        <v>67</v>
      </c>
      <c r="G147" s="104">
        <v>48</v>
      </c>
      <c r="H147" s="104">
        <v>88</v>
      </c>
      <c r="I147" s="81">
        <v>45</v>
      </c>
      <c r="J147" s="115">
        <v>78</v>
      </c>
      <c r="K147" s="190">
        <v>43</v>
      </c>
      <c r="L147" s="190">
        <v>69</v>
      </c>
      <c r="M147" s="273">
        <v>42</v>
      </c>
      <c r="N147" s="273">
        <v>66</v>
      </c>
    </row>
    <row r="148" spans="1:14" ht="15" customHeight="1" thickBot="1">
      <c r="A148" s="50"/>
      <c r="B148" s="77" t="s">
        <v>12</v>
      </c>
      <c r="C148" s="79"/>
      <c r="D148" s="98"/>
      <c r="E148" s="142">
        <f t="shared" ref="E148:J148" si="43">IF(E147=0,0,(E146/E147))</f>
        <v>1</v>
      </c>
      <c r="F148" s="143">
        <f t="shared" si="43"/>
        <v>1</v>
      </c>
      <c r="G148" s="143">
        <f t="shared" si="43"/>
        <v>1</v>
      </c>
      <c r="H148" s="143">
        <f t="shared" si="43"/>
        <v>1</v>
      </c>
      <c r="I148" s="137">
        <f t="shared" si="43"/>
        <v>1</v>
      </c>
      <c r="J148" s="144">
        <f t="shared" si="43"/>
        <v>1</v>
      </c>
      <c r="K148" s="207">
        <f>IF(K147=0,0,(K146/K147))</f>
        <v>1</v>
      </c>
      <c r="L148" s="207">
        <f>IF(L147=0,0,(L146/L147))</f>
        <v>1</v>
      </c>
      <c r="M148" s="207">
        <f>IF(M147=0,0,(M146/M147))</f>
        <v>1</v>
      </c>
      <c r="N148" s="207">
        <f>IF(N147=0,0,(N146/N147))</f>
        <v>1</v>
      </c>
    </row>
    <row r="149" spans="1:14" ht="15" customHeight="1" thickBot="1">
      <c r="A149" s="38" t="s">
        <v>205</v>
      </c>
      <c r="B149" s="70" t="s">
        <v>206</v>
      </c>
      <c r="C149" s="70"/>
      <c r="D149" s="71"/>
      <c r="E149" s="72"/>
      <c r="F149" s="72"/>
      <c r="G149" s="72"/>
      <c r="H149" s="72"/>
      <c r="I149" s="72"/>
      <c r="J149" s="73"/>
      <c r="K149" s="188"/>
      <c r="L149" s="189"/>
      <c r="M149" s="188"/>
      <c r="N149" s="189"/>
    </row>
    <row r="150" spans="1:14" ht="30" customHeight="1">
      <c r="A150" s="34" t="s">
        <v>207</v>
      </c>
      <c r="B150" s="270" t="s">
        <v>208</v>
      </c>
      <c r="C150" s="226"/>
      <c r="D150" s="99" t="s">
        <v>9</v>
      </c>
      <c r="E150" s="159">
        <v>60</v>
      </c>
      <c r="F150" s="160">
        <v>50</v>
      </c>
      <c r="G150" s="160">
        <v>45</v>
      </c>
      <c r="H150" s="160">
        <v>35</v>
      </c>
      <c r="I150" s="150">
        <v>40</v>
      </c>
      <c r="J150" s="161">
        <v>20</v>
      </c>
      <c r="K150" s="191">
        <v>30</v>
      </c>
      <c r="L150" s="191">
        <v>41</v>
      </c>
      <c r="M150" s="274">
        <v>30</v>
      </c>
      <c r="N150" s="274">
        <v>30</v>
      </c>
    </row>
    <row r="151" spans="1:14" ht="15" customHeight="1">
      <c r="A151" s="36" t="s">
        <v>209</v>
      </c>
      <c r="B151" s="225" t="s">
        <v>210</v>
      </c>
      <c r="C151" s="225"/>
      <c r="D151" s="93" t="s">
        <v>9</v>
      </c>
      <c r="E151" s="114">
        <v>60</v>
      </c>
      <c r="F151" s="104">
        <v>50</v>
      </c>
      <c r="G151" s="104">
        <v>45</v>
      </c>
      <c r="H151" s="104">
        <v>35</v>
      </c>
      <c r="I151" s="81">
        <v>40</v>
      </c>
      <c r="J151" s="115">
        <v>20</v>
      </c>
      <c r="K151" s="190">
        <v>30</v>
      </c>
      <c r="L151" s="190">
        <v>41</v>
      </c>
      <c r="M151" s="273">
        <v>30</v>
      </c>
      <c r="N151" s="273">
        <v>30</v>
      </c>
    </row>
    <row r="152" spans="1:14" ht="15" customHeight="1">
      <c r="A152" s="36"/>
      <c r="B152" s="78" t="s">
        <v>12</v>
      </c>
      <c r="C152" s="78"/>
      <c r="D152" s="91"/>
      <c r="E152" s="127">
        <f t="shared" ref="E152:J152" si="44">IF(E151=0,0,(E150/E151))</f>
        <v>1</v>
      </c>
      <c r="F152" s="106">
        <f t="shared" si="44"/>
        <v>1</v>
      </c>
      <c r="G152" s="106">
        <f t="shared" si="44"/>
        <v>1</v>
      </c>
      <c r="H152" s="106">
        <f t="shared" si="44"/>
        <v>1</v>
      </c>
      <c r="I152" s="82">
        <f t="shared" si="44"/>
        <v>1</v>
      </c>
      <c r="J152" s="128">
        <f t="shared" si="44"/>
        <v>1</v>
      </c>
      <c r="K152" s="192">
        <f>IF(K151=0,0,(K150/K151))</f>
        <v>1</v>
      </c>
      <c r="L152" s="192">
        <f>IF(L151=0,0,(L150/L151))</f>
        <v>1</v>
      </c>
      <c r="M152" s="192">
        <f>IF(M151=0,0,(M150/M151))</f>
        <v>1</v>
      </c>
      <c r="N152" s="192">
        <f>IF(N151=0,0,(N150/N151))</f>
        <v>1</v>
      </c>
    </row>
    <row r="153" spans="1:14" ht="30" customHeight="1">
      <c r="A153" s="36" t="s">
        <v>211</v>
      </c>
      <c r="B153" s="225" t="s">
        <v>212</v>
      </c>
      <c r="C153" s="225"/>
      <c r="D153" s="90" t="s">
        <v>9</v>
      </c>
      <c r="E153" s="114">
        <v>6</v>
      </c>
      <c r="F153" s="104">
        <v>6</v>
      </c>
      <c r="G153" s="104">
        <v>5</v>
      </c>
      <c r="H153" s="104">
        <v>4</v>
      </c>
      <c r="I153" s="81">
        <v>4</v>
      </c>
      <c r="J153" s="115">
        <v>3</v>
      </c>
      <c r="K153" s="190">
        <v>3</v>
      </c>
      <c r="L153" s="190">
        <v>7</v>
      </c>
      <c r="M153" s="273">
        <v>3</v>
      </c>
      <c r="N153" s="273">
        <v>9</v>
      </c>
    </row>
    <row r="154" spans="1:14" ht="15" customHeight="1">
      <c r="A154" s="36" t="s">
        <v>213</v>
      </c>
      <c r="B154" s="225" t="s">
        <v>214</v>
      </c>
      <c r="C154" s="225"/>
      <c r="D154" s="90" t="s">
        <v>9</v>
      </c>
      <c r="E154" s="114">
        <v>6</v>
      </c>
      <c r="F154" s="104">
        <v>6</v>
      </c>
      <c r="G154" s="104">
        <v>5</v>
      </c>
      <c r="H154" s="104">
        <v>4</v>
      </c>
      <c r="I154" s="81">
        <v>4</v>
      </c>
      <c r="J154" s="115">
        <v>3</v>
      </c>
      <c r="K154" s="190">
        <v>3</v>
      </c>
      <c r="L154" s="190">
        <v>7</v>
      </c>
      <c r="M154" s="273">
        <v>3</v>
      </c>
      <c r="N154" s="273">
        <v>9</v>
      </c>
    </row>
    <row r="155" spans="1:14" ht="15" customHeight="1" thickBot="1">
      <c r="A155" s="50"/>
      <c r="B155" s="267" t="s">
        <v>12</v>
      </c>
      <c r="C155" s="224"/>
      <c r="D155" s="96"/>
      <c r="E155" s="145">
        <f t="shared" ref="E155:J155" si="45">IF(E154=0,0,(E153/E154))</f>
        <v>1</v>
      </c>
      <c r="F155" s="146">
        <f t="shared" si="45"/>
        <v>1</v>
      </c>
      <c r="G155" s="146">
        <f t="shared" si="45"/>
        <v>1</v>
      </c>
      <c r="H155" s="146">
        <f t="shared" si="45"/>
        <v>1</v>
      </c>
      <c r="I155" s="147">
        <f t="shared" si="45"/>
        <v>1</v>
      </c>
      <c r="J155" s="148">
        <f t="shared" si="45"/>
        <v>1</v>
      </c>
      <c r="K155" s="221">
        <f>IF(K154=0,0,(K153/K154))</f>
        <v>1</v>
      </c>
      <c r="L155" s="221">
        <f>IF(L154=0,0,(L153/L154))</f>
        <v>1</v>
      </c>
      <c r="M155" s="221">
        <f>IF(M154=0,0,(M153/M154))</f>
        <v>1</v>
      </c>
      <c r="N155" s="221">
        <f>IF(N154=0,0,(N153/N154))</f>
        <v>1</v>
      </c>
    </row>
    <row r="156" spans="1:14" ht="15" customHeight="1" thickBot="1">
      <c r="A156" s="38" t="s">
        <v>215</v>
      </c>
      <c r="B156" s="70" t="s">
        <v>216</v>
      </c>
      <c r="C156" s="70"/>
      <c r="D156" s="71"/>
      <c r="E156" s="72"/>
      <c r="F156" s="72"/>
      <c r="G156" s="72"/>
      <c r="H156" s="72"/>
      <c r="I156" s="167"/>
      <c r="J156" s="168"/>
      <c r="K156" s="188"/>
      <c r="L156" s="189"/>
      <c r="M156" s="188"/>
      <c r="N156" s="189"/>
    </row>
    <row r="157" spans="1:14" ht="15" customHeight="1">
      <c r="A157" s="34" t="s">
        <v>217</v>
      </c>
      <c r="B157" s="270" t="s">
        <v>218</v>
      </c>
      <c r="C157" s="226"/>
      <c r="D157" s="99" t="s">
        <v>9</v>
      </c>
      <c r="E157" s="156">
        <v>235</v>
      </c>
      <c r="F157" s="157">
        <v>266</v>
      </c>
      <c r="G157" s="157">
        <v>235</v>
      </c>
      <c r="H157" s="157">
        <v>255</v>
      </c>
      <c r="I157" s="151">
        <v>235</v>
      </c>
      <c r="J157" s="158">
        <v>248</v>
      </c>
      <c r="K157" s="195">
        <v>235</v>
      </c>
      <c r="L157" s="196">
        <v>213</v>
      </c>
      <c r="M157" s="276">
        <v>235</v>
      </c>
      <c r="N157" s="276">
        <v>223</v>
      </c>
    </row>
    <row r="158" spans="1:14" ht="15" customHeight="1">
      <c r="A158" s="36" t="s">
        <v>219</v>
      </c>
      <c r="B158" s="225" t="s">
        <v>220</v>
      </c>
      <c r="C158" s="225"/>
      <c r="D158" s="93" t="s">
        <v>9</v>
      </c>
      <c r="E158" s="114">
        <v>58991</v>
      </c>
      <c r="F158" s="104">
        <f>58861</f>
        <v>58861</v>
      </c>
      <c r="G158" s="104">
        <v>59126</v>
      </c>
      <c r="H158" s="104">
        <f>58861</f>
        <v>58861</v>
      </c>
      <c r="I158" s="81">
        <v>59126</v>
      </c>
      <c r="J158" s="115">
        <v>58916</v>
      </c>
      <c r="K158" s="190">
        <v>59336</v>
      </c>
      <c r="L158" s="206">
        <v>47108</v>
      </c>
      <c r="M158" s="273">
        <v>59336</v>
      </c>
      <c r="N158" s="273">
        <v>34032</v>
      </c>
    </row>
    <row r="159" spans="1:14" ht="15" customHeight="1">
      <c r="A159" s="36"/>
      <c r="B159" s="78" t="s">
        <v>12</v>
      </c>
      <c r="C159" s="78"/>
      <c r="D159" s="91"/>
      <c r="E159" s="127">
        <f>IF(E158=0,0,(E157/E158))</f>
        <v>3.9836585241816548E-3</v>
      </c>
      <c r="F159" s="106">
        <f>IF(F158=0,0,(F157/F158))</f>
        <v>4.5191213197193388E-3</v>
      </c>
      <c r="G159" s="106">
        <f>IF(G158=0,0,(G157/G158))</f>
        <v>3.9745627980922096E-3</v>
      </c>
      <c r="H159" s="106">
        <v>5</v>
      </c>
      <c r="I159" s="82">
        <f>IF(I158=0,0,(I157/I158))</f>
        <v>3.9745627980922096E-3</v>
      </c>
      <c r="J159" s="128">
        <v>5</v>
      </c>
      <c r="K159" s="192">
        <f>IF(K158=0,0,(K157/K158))</f>
        <v>3.9604961574760686E-3</v>
      </c>
      <c r="L159" s="192">
        <f>IF(L158=0,0,(L157/L158))</f>
        <v>4.5215250063683453E-3</v>
      </c>
      <c r="M159" s="192">
        <f>IF(M158=0,0,(M157/M158))</f>
        <v>3.9604961574760686E-3</v>
      </c>
      <c r="N159" s="192">
        <f>IF(N158=0,0,(N157/N158))</f>
        <v>6.5526563234602729E-3</v>
      </c>
    </row>
    <row r="160" spans="1:14" ht="15" customHeight="1">
      <c r="A160" s="36" t="s">
        <v>221</v>
      </c>
      <c r="B160" s="225" t="s">
        <v>222</v>
      </c>
      <c r="C160" s="225"/>
      <c r="D160" s="93" t="s">
        <v>9</v>
      </c>
      <c r="E160" s="109">
        <v>60</v>
      </c>
      <c r="F160" s="101">
        <v>38</v>
      </c>
      <c r="G160" s="101">
        <v>60</v>
      </c>
      <c r="H160" s="101">
        <v>38</v>
      </c>
      <c r="I160" s="83">
        <v>60</v>
      </c>
      <c r="J160" s="113">
        <v>45</v>
      </c>
      <c r="K160" s="197">
        <v>60</v>
      </c>
      <c r="L160" s="201">
        <v>23</v>
      </c>
      <c r="M160" s="277">
        <v>50</v>
      </c>
      <c r="N160" s="277">
        <v>23</v>
      </c>
    </row>
    <row r="161" spans="1:14" ht="15" customHeight="1">
      <c r="A161" s="36" t="s">
        <v>223</v>
      </c>
      <c r="B161" s="225" t="s">
        <v>224</v>
      </c>
      <c r="C161" s="225"/>
      <c r="D161" s="93" t="s">
        <v>9</v>
      </c>
      <c r="E161" s="118">
        <v>27444</v>
      </c>
      <c r="F161" s="102">
        <v>27444</v>
      </c>
      <c r="G161" s="102">
        <v>27449</v>
      </c>
      <c r="H161" s="102">
        <f>27444+4</f>
        <v>27448</v>
      </c>
      <c r="I161" s="80">
        <v>27453</v>
      </c>
      <c r="J161" s="110">
        <f>27444+4+3</f>
        <v>27451</v>
      </c>
      <c r="K161" s="186">
        <v>27456</v>
      </c>
      <c r="L161" s="222">
        <v>23055</v>
      </c>
      <c r="M161" s="277">
        <v>27457</v>
      </c>
      <c r="N161" s="272">
        <v>18994</v>
      </c>
    </row>
    <row r="162" spans="1:14" ht="15" customHeight="1" thickBot="1">
      <c r="A162" s="74"/>
      <c r="B162" s="77" t="s">
        <v>12</v>
      </c>
      <c r="C162" s="77"/>
      <c r="D162" s="100"/>
      <c r="E162" s="119">
        <f t="shared" ref="E162:J162" si="46">IF(E161=0,0,(E160/E161))</f>
        <v>2.1862702229995625E-3</v>
      </c>
      <c r="F162" s="120">
        <f t="shared" si="46"/>
        <v>1.384637807899723E-3</v>
      </c>
      <c r="G162" s="120">
        <f t="shared" si="46"/>
        <v>2.1858719807643268E-3</v>
      </c>
      <c r="H162" s="120">
        <f t="shared" si="46"/>
        <v>1.384436024482658E-3</v>
      </c>
      <c r="I162" s="121">
        <f t="shared" si="46"/>
        <v>2.1855534914217026E-3</v>
      </c>
      <c r="J162" s="122">
        <f t="shared" si="46"/>
        <v>1.6392845433681833E-3</v>
      </c>
      <c r="K162" s="214">
        <f>IF(K161=0,0,(K160/K161))</f>
        <v>2.1853146853146855E-3</v>
      </c>
      <c r="L162" s="214">
        <f>IF(L161=0,0,(L160/L161))</f>
        <v>9.9761440034699641E-4</v>
      </c>
      <c r="M162" s="214">
        <f>IF(M161=0,0,(M160/M161))</f>
        <v>1.8210292457296864E-3</v>
      </c>
      <c r="N162" s="214">
        <f>IF(N161=0,0,(N160/N161))</f>
        <v>1.2109087080130567E-3</v>
      </c>
    </row>
  </sheetData>
  <mergeCells count="141">
    <mergeCell ref="B157:C157"/>
    <mergeCell ref="B158:C158"/>
    <mergeCell ref="B160:C160"/>
    <mergeCell ref="B161:C161"/>
    <mergeCell ref="B147:C147"/>
    <mergeCell ref="B150:C150"/>
    <mergeCell ref="B151:C151"/>
    <mergeCell ref="B153:C153"/>
    <mergeCell ref="B154:C154"/>
    <mergeCell ref="B155:C155"/>
    <mergeCell ref="B139:C139"/>
    <mergeCell ref="B140:C140"/>
    <mergeCell ref="B142:C142"/>
    <mergeCell ref="B143:C143"/>
    <mergeCell ref="B145:C145"/>
    <mergeCell ref="B146:C146"/>
    <mergeCell ref="B130:C130"/>
    <mergeCell ref="B131:C131"/>
    <mergeCell ref="B133:C133"/>
    <mergeCell ref="B134:C134"/>
    <mergeCell ref="B136:C136"/>
    <mergeCell ref="B137:C137"/>
    <mergeCell ref="B121:C121"/>
    <mergeCell ref="B122:C122"/>
    <mergeCell ref="B124:C124"/>
    <mergeCell ref="B125:C125"/>
    <mergeCell ref="B127:C127"/>
    <mergeCell ref="B128:C128"/>
    <mergeCell ref="B114:C114"/>
    <mergeCell ref="B115:C115"/>
    <mergeCell ref="B116:C116"/>
    <mergeCell ref="B117:C117"/>
    <mergeCell ref="B118:C118"/>
    <mergeCell ref="B119:C119"/>
    <mergeCell ref="B108:C108"/>
    <mergeCell ref="B109:C109"/>
    <mergeCell ref="B110:C110"/>
    <mergeCell ref="B111:C111"/>
    <mergeCell ref="B112:C112"/>
    <mergeCell ref="B113:C113"/>
    <mergeCell ref="B102:C102"/>
    <mergeCell ref="B103:C103"/>
    <mergeCell ref="B104:C104"/>
    <mergeCell ref="B105:C105"/>
    <mergeCell ref="B106:C106"/>
    <mergeCell ref="B107:C107"/>
    <mergeCell ref="B96:C96"/>
    <mergeCell ref="B97:C97"/>
    <mergeCell ref="B98:C98"/>
    <mergeCell ref="B99:C99"/>
    <mergeCell ref="B100:C100"/>
    <mergeCell ref="B101:C101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72:C72"/>
    <mergeCell ref="B73:C73"/>
    <mergeCell ref="B74:C74"/>
    <mergeCell ref="B75:C75"/>
    <mergeCell ref="B76:C76"/>
    <mergeCell ref="B77:C77"/>
    <mergeCell ref="B65:C65"/>
    <mergeCell ref="B66:C66"/>
    <mergeCell ref="B67:C67"/>
    <mergeCell ref="B69:C69"/>
    <mergeCell ref="B70:C70"/>
    <mergeCell ref="B71:C71"/>
    <mergeCell ref="B59:C59"/>
    <mergeCell ref="B60:C60"/>
    <mergeCell ref="B61:C61"/>
    <mergeCell ref="B62:C62"/>
    <mergeCell ref="B63:C63"/>
    <mergeCell ref="B64:C64"/>
    <mergeCell ref="B52:C52"/>
    <mergeCell ref="B53:C53"/>
    <mergeCell ref="B54:C54"/>
    <mergeCell ref="B55:C55"/>
    <mergeCell ref="B56:C56"/>
    <mergeCell ref="B58:C58"/>
    <mergeCell ref="B46:C46"/>
    <mergeCell ref="B47:C47"/>
    <mergeCell ref="B48:C48"/>
    <mergeCell ref="B49:C49"/>
    <mergeCell ref="B50:C50"/>
    <mergeCell ref="B51:C51"/>
    <mergeCell ref="B39:C39"/>
    <mergeCell ref="B41:C41"/>
    <mergeCell ref="B42:C42"/>
    <mergeCell ref="B43:C43"/>
    <mergeCell ref="B44:C44"/>
    <mergeCell ref="B45:C45"/>
    <mergeCell ref="B33:C33"/>
    <mergeCell ref="B34:C34"/>
    <mergeCell ref="B35:C35"/>
    <mergeCell ref="B36:C36"/>
    <mergeCell ref="B37:C37"/>
    <mergeCell ref="B38:C38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B25:C25"/>
    <mergeCell ref="B26:C26"/>
    <mergeCell ref="B14:C14"/>
    <mergeCell ref="B16:C16"/>
    <mergeCell ref="B17:C17"/>
    <mergeCell ref="B18:C18"/>
    <mergeCell ref="B19:C19"/>
    <mergeCell ref="B20:C20"/>
    <mergeCell ref="A1:J1"/>
    <mergeCell ref="B7:C7"/>
    <mergeCell ref="B9:C9"/>
    <mergeCell ref="B10:C10"/>
    <mergeCell ref="B11:C11"/>
    <mergeCell ref="B12:C12"/>
    <mergeCell ref="B13:C13"/>
    <mergeCell ref="B3:C3"/>
    <mergeCell ref="B4:C4"/>
    <mergeCell ref="B5:C5"/>
    <mergeCell ref="B6:C6"/>
  </mergeCells>
  <printOptions horizontalCentered="1"/>
  <pageMargins left="0.23622047244094491" right="0.23622047244094491" top="0.51" bottom="0.35" header="0.2" footer="0.2"/>
  <pageSetup paperSize="9" scale="68" fitToHeight="4" orientation="portrait" r:id="rId1"/>
  <headerFooter alignWithMargins="0">
    <oddFooter>&amp;R&amp;P</oddFooter>
  </headerFooter>
  <rowBreaks count="2" manualBreakCount="2">
    <brk id="71" max="13" man="1"/>
    <brk id="135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 Целеви нива</vt:lpstr>
      <vt:lpstr>' Целеви нива'!Print_Area</vt:lpstr>
      <vt:lpstr>' Целеви нива'!Print_Titles</vt:lpstr>
    </vt:vector>
  </TitlesOfParts>
  <Company>SEWRC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Gergana Dimova</dc:creator>
  <cp:lastModifiedBy>Krasimira Peeva</cp:lastModifiedBy>
  <dcterms:created xsi:type="dcterms:W3CDTF">2014-07-31T15:28:02Z</dcterms:created>
  <dcterms:modified xsi:type="dcterms:W3CDTF">2017-11-10T12:51:29Z</dcterms:modified>
</cp:coreProperties>
</file>